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8580" activeTab="0"/>
  </bookViews>
  <sheets>
    <sheet name="Données Enedis" sheetId="1" r:id="rId1"/>
    <sheet name="Calcul" sheetId="2" r:id="rId2"/>
    <sheet name="GraphCalcul" sheetId="3" r:id="rId3"/>
    <sheet name="Meteo" sheetId="4" r:id="rId4"/>
    <sheet name="GraphMeteo" sheetId="5" r:id="rId5"/>
  </sheets>
  <definedNames/>
  <calcPr fullCalcOnLoad="1"/>
</workbook>
</file>

<file path=xl/comments2.xml><?xml version="1.0" encoding="utf-8"?>
<comments xmlns="http://schemas.openxmlformats.org/spreadsheetml/2006/main">
  <authors>
    <author>PORTABLE PERSO</author>
  </authors>
  <commentList>
    <comment ref="F2" authorId="0">
      <text>
        <r>
          <rPr>
            <b/>
            <sz val="8"/>
            <rFont val="Tahoma"/>
            <family val="0"/>
          </rPr>
          <t>PORTABLE PERSO:</t>
        </r>
        <r>
          <rPr>
            <sz val="8"/>
            <rFont val="Tahoma"/>
            <family val="0"/>
          </rPr>
          <t xml:space="preserve">
Prix kW.h en cts
</t>
        </r>
      </text>
    </comment>
  </commentList>
</comments>
</file>

<file path=xl/sharedStrings.xml><?xml version="1.0" encoding="utf-8"?>
<sst xmlns="http://schemas.openxmlformats.org/spreadsheetml/2006/main" count="436" uniqueCount="272">
  <si>
    <t>HP</t>
  </si>
  <si>
    <t>HC</t>
  </si>
  <si>
    <t>Bleu</t>
  </si>
  <si>
    <t>Blanc</t>
  </si>
  <si>
    <t>Rouge</t>
  </si>
  <si>
    <t>% heures de nuit (22h/6h)</t>
  </si>
  <si>
    <t>prix moyen</t>
  </si>
  <si>
    <t>Consommation annuelle</t>
  </si>
  <si>
    <t>%</t>
  </si>
  <si>
    <t>kW.h</t>
  </si>
  <si>
    <t>date</t>
  </si>
  <si>
    <t>tarif tempo journalier</t>
  </si>
  <si>
    <t>Cout Tempo journalier (€)</t>
  </si>
  <si>
    <t>Cout journalier comparaison (€)</t>
  </si>
  <si>
    <t>Somme</t>
  </si>
  <si>
    <t>Reste</t>
  </si>
  <si>
    <t>cout annuel Tempo</t>
  </si>
  <si>
    <t>cout annuel comparaison</t>
  </si>
  <si>
    <t>Abonnement</t>
  </si>
  <si>
    <t>Décembre Comparaison</t>
  </si>
  <si>
    <t>Janvier Tempo</t>
  </si>
  <si>
    <t>Janvier comparaison</t>
  </si>
  <si>
    <t>Tempo Optimisé</t>
  </si>
  <si>
    <t>Fevrier Comparaison</t>
  </si>
  <si>
    <t>Fevrier Tempo</t>
  </si>
  <si>
    <t>Decembre Tempo</t>
  </si>
  <si>
    <t>Novembre tempo</t>
  </si>
  <si>
    <t>Novembre comparaison</t>
  </si>
  <si>
    <t>semaine</t>
  </si>
  <si>
    <t>week end</t>
  </si>
  <si>
    <t>Gain par 1000 kW.h</t>
  </si>
  <si>
    <t>tarif S&amp;WE</t>
  </si>
  <si>
    <t>Cout journalier S&amp;WE (€)</t>
  </si>
  <si>
    <t>cout S&amp;WE</t>
  </si>
  <si>
    <t>Identifiant PRM</t>
  </si>
  <si>
    <t>Type de donnees</t>
  </si>
  <si>
    <t>Date de debut</t>
  </si>
  <si>
    <t>Date de fin</t>
  </si>
  <si>
    <t>Grandeur physique</t>
  </si>
  <si>
    <t>Grandeur metier</t>
  </si>
  <si>
    <t>Etape metier</t>
  </si>
  <si>
    <t>Unite</t>
  </si>
  <si>
    <t>Index</t>
  </si>
  <si>
    <t>Energie active</t>
  </si>
  <si>
    <t>Consommation</t>
  </si>
  <si>
    <t>Comptage Brut</t>
  </si>
  <si>
    <t>Horodate</t>
  </si>
  <si>
    <t>Type de releve</t>
  </si>
  <si>
    <t>EAS F1</t>
  </si>
  <si>
    <t>EAS F2</t>
  </si>
  <si>
    <t>EAS F3</t>
  </si>
  <si>
    <t>EAS F4</t>
  </si>
  <si>
    <t>EAS F5</t>
  </si>
  <si>
    <t>EAS F6</t>
  </si>
  <si>
    <t>EAS F7</t>
  </si>
  <si>
    <t>EAS F8</t>
  </si>
  <si>
    <t>EAS F9</t>
  </si>
  <si>
    <t>EAS F10</t>
  </si>
  <si>
    <t>EAS D1</t>
  </si>
  <si>
    <t>EAS D2</t>
  </si>
  <si>
    <t>EAS D3</t>
  </si>
  <si>
    <t>EAS D4</t>
  </si>
  <si>
    <t>EAS T</t>
  </si>
  <si>
    <t>Arrêté quotidien</t>
  </si>
  <si>
    <t>conso WE</t>
  </si>
  <si>
    <t>conso Semaine</t>
  </si>
  <si>
    <t>Conso WE (%) (28% de Sem.)</t>
  </si>
  <si>
    <t>Date</t>
  </si>
  <si>
    <t>Conso (kW/h)</t>
  </si>
  <si>
    <t>Pente</t>
  </si>
  <si>
    <t>kW.h/°C par jour</t>
  </si>
  <si>
    <t>kW.h par jour</t>
  </si>
  <si>
    <t>W/°C</t>
  </si>
  <si>
    <t>W</t>
  </si>
  <si>
    <t xml:space="preserve">Ordonnée </t>
  </si>
  <si>
    <t>Temp. Moy. (°C)</t>
  </si>
  <si>
    <t xml:space="preserve">Ancienne valeur </t>
  </si>
  <si>
    <t>ratio ancien/nouveau</t>
  </si>
  <si>
    <t>Consommation (kW.h par jour)</t>
  </si>
  <si>
    <t xml:space="preserve">Température </t>
  </si>
  <si>
    <t>evaluation</t>
  </si>
  <si>
    <t>°C</t>
  </si>
  <si>
    <t>Actuelle</t>
  </si>
  <si>
    <t>Ancienne</t>
  </si>
  <si>
    <t>Rapport</t>
  </si>
  <si>
    <t>cout (€/j)</t>
  </si>
  <si>
    <t>Actuel</t>
  </si>
  <si>
    <t xml:space="preserve">Conso (kW.h/jour) </t>
  </si>
  <si>
    <t>Conso annuelle</t>
  </si>
  <si>
    <t>Modif</t>
  </si>
  <si>
    <t>radian -&gt;</t>
  </si>
  <si>
    <t xml:space="preserve">Chauffe eau 300l Joule </t>
  </si>
  <si>
    <t xml:space="preserve">pomme douche normal </t>
  </si>
  <si>
    <t>pommeau economie d'eau</t>
  </si>
  <si>
    <t>Gain €/an</t>
  </si>
  <si>
    <t>Bain-&gt;</t>
  </si>
  <si>
    <t>douche</t>
  </si>
  <si>
    <t>amortissement</t>
  </si>
  <si>
    <t>2 ans</t>
  </si>
  <si>
    <t>immediat</t>
  </si>
  <si>
    <t>3,8 ans</t>
  </si>
  <si>
    <t>30 jours</t>
  </si>
  <si>
    <t>Bleu HC</t>
  </si>
  <si>
    <t>Tempo optimisé</t>
  </si>
  <si>
    <t xml:space="preserve"> (123 eau 77 chaleur)</t>
  </si>
  <si>
    <t>Seche linge classe B</t>
  </si>
  <si>
    <t>classe A++</t>
  </si>
  <si>
    <t>Ancien</t>
  </si>
  <si>
    <t>nouveau</t>
  </si>
  <si>
    <t>Daikin FTXZ COP 5,9</t>
  </si>
  <si>
    <t>CETI LG WH20S COP 3,35</t>
  </si>
  <si>
    <t>cout</t>
  </si>
  <si>
    <t>tarif S&amp;WE (EDF ZEN WE)</t>
  </si>
  <si>
    <t>tarif de comparaison (Alpiq)</t>
  </si>
  <si>
    <t>tarif Tempo (EDF Tempo)</t>
  </si>
  <si>
    <t>TRV EDF Base (perso)</t>
  </si>
  <si>
    <t>Zone Modifiable</t>
  </si>
  <si>
    <t>source Meteo60</t>
  </si>
  <si>
    <t>Ecart 21°C-Temp.Moy. (°C)</t>
  </si>
  <si>
    <t>2,5 ans</t>
  </si>
  <si>
    <t>Appareil 550 surcout 150/Classe B</t>
  </si>
  <si>
    <t>6,5 -&gt; 4,5 m3</t>
  </si>
  <si>
    <t>8,5 -&gt; 6,5 m3</t>
  </si>
  <si>
    <t>2021-10-31T23:00:00+01:00</t>
  </si>
  <si>
    <t>2021-11-01T23:00:00+01:00</t>
  </si>
  <si>
    <t>2021-11-02T23:00:00+01:00</t>
  </si>
  <si>
    <t>2021-11-03T23:00:00+01:00</t>
  </si>
  <si>
    <t>2021-11-04T23:00:00+01:00</t>
  </si>
  <si>
    <t>2021-11-05T23:00:00+01:00</t>
  </si>
  <si>
    <t>2021-11-06T23:00:00+01:00</t>
  </si>
  <si>
    <t>2021-11-07T23:00:00+01:00</t>
  </si>
  <si>
    <t>2021-11-08T23:00:00+01:00</t>
  </si>
  <si>
    <t>2021-11-09T23:00:00+01:00</t>
  </si>
  <si>
    <t>2021-11-10T23:00:00+01:00</t>
  </si>
  <si>
    <t>2021-11-11T23:00:00+01:00</t>
  </si>
  <si>
    <t>2021-11-12T23:00:00+01:00</t>
  </si>
  <si>
    <t>2021-11-13T23:00:00+01:00</t>
  </si>
  <si>
    <t>2021-11-14T23:00:00+01:00</t>
  </si>
  <si>
    <t>2021-11-15T23:00:00+01:00</t>
  </si>
  <si>
    <t>2021-11-16T23:00:00+01:00</t>
  </si>
  <si>
    <t>2021-11-17T23:00:00+01:00</t>
  </si>
  <si>
    <t>2021-11-18T23:00:00+01:00</t>
  </si>
  <si>
    <t>2021-11-19T23:00:00+01:00</t>
  </si>
  <si>
    <t>2021-11-20T23:00:00+01:00</t>
  </si>
  <si>
    <t>2021-11-21T23:00:00+01:00</t>
  </si>
  <si>
    <t>2021-11-22T23:00:00+01:00</t>
  </si>
  <si>
    <t>2021-11-23T23:00:00+01:00</t>
  </si>
  <si>
    <t>2021-11-24T23:00:00+01:00</t>
  </si>
  <si>
    <t>2021-11-25T23:00:00+01:00</t>
  </si>
  <si>
    <t>2021-11-26T23:00:00+01:00</t>
  </si>
  <si>
    <t>2021-11-27T23:00:00+01:00</t>
  </si>
  <si>
    <t>2021-11-28T23:00:00+01:00</t>
  </si>
  <si>
    <t>2021-11-29T23:00:00+01:00</t>
  </si>
  <si>
    <t>2021-11-30T23:00:00+01:00</t>
  </si>
  <si>
    <t>2021-12-01T23:00:00+01:00</t>
  </si>
  <si>
    <t>2021-12-02T23:00:00+01:00</t>
  </si>
  <si>
    <t>2021-12-03T23:00:00+01:00</t>
  </si>
  <si>
    <t>2021-12-04T23:00:00+01:00</t>
  </si>
  <si>
    <t>2021-12-05T23:00:00+01:00</t>
  </si>
  <si>
    <t>2021-12-06T23:00:00+01:00</t>
  </si>
  <si>
    <t>2021-12-07T23:00:00+01:00</t>
  </si>
  <si>
    <t>2021-12-08T23:00:00+01:00</t>
  </si>
  <si>
    <t>2021-12-09T23:00:00+01:00</t>
  </si>
  <si>
    <t>2021-12-10T23:00:00+01:00</t>
  </si>
  <si>
    <t>2021-12-11T23:00:00+01:00</t>
  </si>
  <si>
    <t>2021-12-12T23:00:00+01:00</t>
  </si>
  <si>
    <t>2021-12-13T23:00:00+01:00</t>
  </si>
  <si>
    <t>2021-12-14T23:00:00+01:00</t>
  </si>
  <si>
    <t>2021-12-15T23:00:00+01:00</t>
  </si>
  <si>
    <t>2021-12-16T23:00:00+01:00</t>
  </si>
  <si>
    <t>2021-12-17T23:00:00+01:00</t>
  </si>
  <si>
    <t>2021-12-18T23:00:00+01:00</t>
  </si>
  <si>
    <t>2021-12-19T23:00:00+01:00</t>
  </si>
  <si>
    <t>2021-12-20T23:00:00+01:00</t>
  </si>
  <si>
    <t>2021-12-21T23:00:00+01:00</t>
  </si>
  <si>
    <t>2021-12-22T23:00:00+01:00</t>
  </si>
  <si>
    <t>2021-12-23T23:00:00+01:00</t>
  </si>
  <si>
    <t>2021-12-24T23:00:00+01:00</t>
  </si>
  <si>
    <t>2021-12-25T23:00:00+01:00</t>
  </si>
  <si>
    <t>2021-12-26T23:00:00+01:00</t>
  </si>
  <si>
    <t>2021-12-27T23:00:00+01:00</t>
  </si>
  <si>
    <t>2021-12-28T23:00:00+01:00</t>
  </si>
  <si>
    <t>2021-12-29T23:00:00+01:00</t>
  </si>
  <si>
    <t>2021-12-30T23:00:00+01:00</t>
  </si>
  <si>
    <t>2021-12-31T23:00:00+01:00</t>
  </si>
  <si>
    <t>2022-01-01T23:00:00+01:00</t>
  </si>
  <si>
    <t>2022-01-02T23:00:00+01:00</t>
  </si>
  <si>
    <t>2022-01-03T23:00:00+01:00</t>
  </si>
  <si>
    <t>2022-01-04T23:00:00+01:00</t>
  </si>
  <si>
    <t>2022-01-05T23:00:00+01:00</t>
  </si>
  <si>
    <t>2022-01-06T23:00:00+01:00</t>
  </si>
  <si>
    <t>2022-01-07T23:00:00+01:00</t>
  </si>
  <si>
    <t>2022-01-08T23:00:00+01:00</t>
  </si>
  <si>
    <t>2022-01-09T23:00:00+01:00</t>
  </si>
  <si>
    <t>2022-01-10T23:00:00+01:00</t>
  </si>
  <si>
    <t>2022-01-11T23:00:00+01:00</t>
  </si>
  <si>
    <t>2022-01-12T23:00:00+01:00</t>
  </si>
  <si>
    <t>2022-01-13T23:00:00+01:00</t>
  </si>
  <si>
    <t>2022-01-14T23:00:00+01:00</t>
  </si>
  <si>
    <t>2022-01-15T23:00:00+01:00</t>
  </si>
  <si>
    <t>2022-01-16T23:00:00+01:00</t>
  </si>
  <si>
    <t>2022-01-17T23:00:00+01:00</t>
  </si>
  <si>
    <t>2022-01-18T23:00:00+01:00</t>
  </si>
  <si>
    <t>2022-01-19T23:00:00+01:00</t>
  </si>
  <si>
    <t>2022-01-20T23:00:00+01:00</t>
  </si>
  <si>
    <t>2022-01-21T23:00:00+01:00</t>
  </si>
  <si>
    <t>2022-01-22T23:00:00+01:00</t>
  </si>
  <si>
    <t>2022-01-23T23:00:00+01:00</t>
  </si>
  <si>
    <t>2022-01-24T23:00:00+01:00</t>
  </si>
  <si>
    <t>2022-01-25T23:00:00+01:00</t>
  </si>
  <si>
    <t>2022-01-26T23:00:00+01:00</t>
  </si>
  <si>
    <t>2022-01-27T23:00:00+01:00</t>
  </si>
  <si>
    <t>2022-01-28T23:00:00+01:00</t>
  </si>
  <si>
    <t>2022-01-29T23:00:00+01:00</t>
  </si>
  <si>
    <t>2022-01-30T23:00:00+01:00</t>
  </si>
  <si>
    <t>2022-01-31T23:00:00+01:00</t>
  </si>
  <si>
    <t>2022-02-01T23:00:00+01:00</t>
  </si>
  <si>
    <t>2022-02-02T23:00:00+01:00</t>
  </si>
  <si>
    <t>2022-02-03T23:00:00+01:00</t>
  </si>
  <si>
    <t>2022-02-04T23:00:00+01:00</t>
  </si>
  <si>
    <t>2022-02-05T23:00:00+01:00</t>
  </si>
  <si>
    <t>2022-02-06T23:00:00+01:00</t>
  </si>
  <si>
    <t>2022-02-07T23:00:00+01:00</t>
  </si>
  <si>
    <t>2022-02-08T23:00:00+01:00</t>
  </si>
  <si>
    <t>2022-02-09T23:00:00+01:00</t>
  </si>
  <si>
    <t>2022-02-10T23:00:00+01:00</t>
  </si>
  <si>
    <t>2022-02-11T23:00:00+01:00</t>
  </si>
  <si>
    <t>2022-02-12T23:00:00+01:00</t>
  </si>
  <si>
    <t>2022-02-13T23:00:00+01:00</t>
  </si>
  <si>
    <t>2022-02-14T23:00:00+01:00</t>
  </si>
  <si>
    <t>2022-02-15T23:00:00+01:00</t>
  </si>
  <si>
    <t>2022-02-16T23:00:00+01:00</t>
  </si>
  <si>
    <t>2022-02-17T23:00:00+01:00</t>
  </si>
  <si>
    <t>2022-02-18T23:00:00+01:00</t>
  </si>
  <si>
    <t>2022-02-19T23:00:00+01:00</t>
  </si>
  <si>
    <t>2022-02-20T23:00:00+01:00</t>
  </si>
  <si>
    <t>2022-02-21T23:00:00+01:00</t>
  </si>
  <si>
    <t>2022-02-22T23:00:00+01:00</t>
  </si>
  <si>
    <t>2022-02-23T23:00:00+01:00</t>
  </si>
  <si>
    <t>2022-02-24T23:00:00+01:00</t>
  </si>
  <si>
    <t>2022-02-25T23:00:00+01:00</t>
  </si>
  <si>
    <t>2022-02-26T23:00:00+01:00</t>
  </si>
  <si>
    <t>2022-02-27T23:00:00+01:00</t>
  </si>
  <si>
    <t>2022-02-28T23:00:00+01:00</t>
  </si>
  <si>
    <t>2022-03-01T23:00:00+01:00</t>
  </si>
  <si>
    <t>2022-03-02T23:00:00+01:00</t>
  </si>
  <si>
    <t>2022-03-03T23:00:00+01:00</t>
  </si>
  <si>
    <t>2022-03-04T23:00:00+01:00</t>
  </si>
  <si>
    <t>2022-03-05T23:00:00+01:00</t>
  </si>
  <si>
    <t>2022-03-06T23:00:00+01:00</t>
  </si>
  <si>
    <t>2022-03-07T23:00:00+01:00</t>
  </si>
  <si>
    <t>2022-03-08T23:00:00+01:00</t>
  </si>
  <si>
    <t>2022-03-09T23:00:00+01:00</t>
  </si>
  <si>
    <t>2022-03-10T23:00:00+01:00</t>
  </si>
  <si>
    <t>2022-03-11T23:00:00+01:00</t>
  </si>
  <si>
    <t>2022-03-12T23:00:00+01:00</t>
  </si>
  <si>
    <t>2022-03-13T23:00:00+01:00</t>
  </si>
  <si>
    <t>2022-03-14T23:00:00+01:00</t>
  </si>
  <si>
    <t>2022-03-15T23:00:00+01:00</t>
  </si>
  <si>
    <t>2022-03-16T23:00:00+01:00</t>
  </si>
  <si>
    <t>2022-03-17T23:00:00+01:00</t>
  </si>
  <si>
    <t>2022-03-18T23:00:00+01:00</t>
  </si>
  <si>
    <t>2022-03-19T23:00:00+01:00</t>
  </si>
  <si>
    <t>2022-03-20T23:00:00+01:00</t>
  </si>
  <si>
    <t>2022-03-21T23:00:00+01:00</t>
  </si>
  <si>
    <t>2022-03-22T23:00:00+01:00</t>
  </si>
  <si>
    <t>2022-03-23T23:00:00+01:00</t>
  </si>
  <si>
    <t>2022-03-24T23:00:00+01:00</t>
  </si>
  <si>
    <t>2022-03-25T23:00:00+01:00</t>
  </si>
  <si>
    <t>2022-03-26T23:00:00+01:00</t>
  </si>
  <si>
    <t>2022-03-28T00:00:00+02:00</t>
  </si>
  <si>
    <t>2022-03-29T00:00:00+02:00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</si>
</sst>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mmm\-yyyy"/>
    <numFmt numFmtId="166" formatCode="[$-F800]dddd\,\ mmmm\ dd\,\ yyyy"/>
    <numFmt numFmtId="167" formatCode="#,##0.00\ &quot;€&quot;"/>
    <numFmt numFmtId="168" formatCode="0.00000000"/>
    <numFmt numFmtId="169" formatCode="0.0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%"/>
    <numFmt numFmtId="176" formatCode="0.0000000000"/>
    <numFmt numFmtId="177" formatCode="0.0"/>
  </numFmts>
  <fonts count="7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0"/>
    </font>
    <font>
      <vertAlign val="superscript"/>
      <sz val="10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9" fontId="0" fillId="0" borderId="0" xfId="19" applyAlignment="1">
      <alignment/>
    </xf>
    <xf numFmtId="2" fontId="0" fillId="0" borderId="0" xfId="0" applyNumberFormat="1" applyAlignment="1">
      <alignment/>
    </xf>
    <xf numFmtId="0" fontId="0" fillId="3" borderId="0" xfId="0" applyFill="1" applyAlignment="1">
      <alignment/>
    </xf>
    <xf numFmtId="167" fontId="0" fillId="3" borderId="0" xfId="0" applyNumberFormat="1" applyFill="1" applyAlignment="1">
      <alignment/>
    </xf>
    <xf numFmtId="14" fontId="0" fillId="0" borderId="0" xfId="0" applyNumberFormat="1" applyAlignment="1">
      <alignment/>
    </xf>
    <xf numFmtId="0" fontId="0" fillId="4" borderId="0" xfId="0" applyFill="1" applyAlignment="1">
      <alignment/>
    </xf>
    <xf numFmtId="1" fontId="0" fillId="4" borderId="0" xfId="0" applyNumberFormat="1" applyFill="1" applyAlignment="1">
      <alignment/>
    </xf>
    <xf numFmtId="9" fontId="0" fillId="3" borderId="0" xfId="19" applyNumberForma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167" fontId="0" fillId="6" borderId="0" xfId="0" applyNumberFormat="1" applyFill="1" applyAlignment="1">
      <alignment/>
    </xf>
    <xf numFmtId="177" fontId="0" fillId="0" borderId="0" xfId="0" applyNumberFormat="1" applyAlignment="1">
      <alignment/>
    </xf>
    <xf numFmtId="2" fontId="0" fillId="7" borderId="0" xfId="0" applyNumberFormat="1" applyFill="1" applyAlignment="1">
      <alignment/>
    </xf>
    <xf numFmtId="0" fontId="0" fillId="7" borderId="0" xfId="0" applyFill="1" applyAlignment="1">
      <alignment/>
    </xf>
    <xf numFmtId="177" fontId="0" fillId="7" borderId="0" xfId="0" applyNumberFormat="1" applyFill="1" applyAlignment="1">
      <alignment/>
    </xf>
    <xf numFmtId="1" fontId="0" fillId="7" borderId="0" xfId="0" applyNumberFormat="1" applyFill="1" applyAlignment="1">
      <alignment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0" borderId="0" xfId="0" applyAlignment="1">
      <alignment horizontal="right"/>
    </xf>
    <xf numFmtId="9" fontId="0" fillId="0" borderId="0" xfId="19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44" fontId="0" fillId="0" borderId="0" xfId="17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1675"/>
          <c:w val="0.9375"/>
          <c:h val="0.9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Calcul!$B$19</c:f>
              <c:strCache>
                <c:ptCount val="1"/>
                <c:pt idx="0">
                  <c:v>Consommation (kW.h par jour)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movingAvg"/>
            <c:period val="7"/>
          </c:trendline>
          <c:xVal>
            <c:strRef>
              <c:f>Calcul!$A$20:$A$170</c:f>
              <c:strCache>
                <c:ptCount val="151"/>
                <c:pt idx="0">
                  <c:v>44501</c:v>
                </c:pt>
                <c:pt idx="1">
                  <c:v>44502</c:v>
                </c:pt>
                <c:pt idx="2">
                  <c:v>44503</c:v>
                </c:pt>
                <c:pt idx="3">
                  <c:v>44504</c:v>
                </c:pt>
                <c:pt idx="4">
                  <c:v>44505</c:v>
                </c:pt>
                <c:pt idx="5">
                  <c:v>44506</c:v>
                </c:pt>
                <c:pt idx="6">
                  <c:v>44507</c:v>
                </c:pt>
                <c:pt idx="7">
                  <c:v>44508</c:v>
                </c:pt>
                <c:pt idx="8">
                  <c:v>44509</c:v>
                </c:pt>
                <c:pt idx="9">
                  <c:v>44510</c:v>
                </c:pt>
                <c:pt idx="10">
                  <c:v>44511</c:v>
                </c:pt>
                <c:pt idx="11">
                  <c:v>44512</c:v>
                </c:pt>
                <c:pt idx="12">
                  <c:v>44513</c:v>
                </c:pt>
                <c:pt idx="13">
                  <c:v>44514</c:v>
                </c:pt>
                <c:pt idx="14">
                  <c:v>44515</c:v>
                </c:pt>
                <c:pt idx="15">
                  <c:v>44516</c:v>
                </c:pt>
                <c:pt idx="16">
                  <c:v>44517</c:v>
                </c:pt>
                <c:pt idx="17">
                  <c:v>44518</c:v>
                </c:pt>
                <c:pt idx="18">
                  <c:v>44519</c:v>
                </c:pt>
                <c:pt idx="19">
                  <c:v>44520</c:v>
                </c:pt>
                <c:pt idx="20">
                  <c:v>44521</c:v>
                </c:pt>
                <c:pt idx="21">
                  <c:v>44522</c:v>
                </c:pt>
                <c:pt idx="22">
                  <c:v>44523</c:v>
                </c:pt>
                <c:pt idx="23">
                  <c:v>44524</c:v>
                </c:pt>
                <c:pt idx="24">
                  <c:v>44525</c:v>
                </c:pt>
                <c:pt idx="25">
                  <c:v>44526</c:v>
                </c:pt>
                <c:pt idx="26">
                  <c:v>44527</c:v>
                </c:pt>
                <c:pt idx="27">
                  <c:v>44528</c:v>
                </c:pt>
                <c:pt idx="28">
                  <c:v>44529</c:v>
                </c:pt>
                <c:pt idx="29">
                  <c:v>44530</c:v>
                </c:pt>
                <c:pt idx="30">
                  <c:v>44531</c:v>
                </c:pt>
                <c:pt idx="31">
                  <c:v>44532</c:v>
                </c:pt>
                <c:pt idx="32">
                  <c:v>44533</c:v>
                </c:pt>
                <c:pt idx="33">
                  <c:v>44534</c:v>
                </c:pt>
                <c:pt idx="34">
                  <c:v>44535</c:v>
                </c:pt>
                <c:pt idx="35">
                  <c:v>44536</c:v>
                </c:pt>
                <c:pt idx="36">
                  <c:v>44537</c:v>
                </c:pt>
                <c:pt idx="37">
                  <c:v>44538</c:v>
                </c:pt>
                <c:pt idx="38">
                  <c:v>44539</c:v>
                </c:pt>
                <c:pt idx="39">
                  <c:v>44540</c:v>
                </c:pt>
                <c:pt idx="40">
                  <c:v>44541</c:v>
                </c:pt>
                <c:pt idx="41">
                  <c:v>44542</c:v>
                </c:pt>
                <c:pt idx="42">
                  <c:v>44543</c:v>
                </c:pt>
                <c:pt idx="43">
                  <c:v>44544</c:v>
                </c:pt>
                <c:pt idx="44">
                  <c:v>44545</c:v>
                </c:pt>
                <c:pt idx="45">
                  <c:v>44546</c:v>
                </c:pt>
                <c:pt idx="46">
                  <c:v>44547</c:v>
                </c:pt>
                <c:pt idx="47">
                  <c:v>44548</c:v>
                </c:pt>
                <c:pt idx="48">
                  <c:v>44549</c:v>
                </c:pt>
                <c:pt idx="49">
                  <c:v>44550</c:v>
                </c:pt>
                <c:pt idx="50">
                  <c:v>44551</c:v>
                </c:pt>
                <c:pt idx="51">
                  <c:v>44552</c:v>
                </c:pt>
                <c:pt idx="52">
                  <c:v>44553</c:v>
                </c:pt>
                <c:pt idx="53">
                  <c:v>44554</c:v>
                </c:pt>
                <c:pt idx="54">
                  <c:v>44555</c:v>
                </c:pt>
                <c:pt idx="55">
                  <c:v>44556</c:v>
                </c:pt>
                <c:pt idx="56">
                  <c:v>44557</c:v>
                </c:pt>
                <c:pt idx="57">
                  <c:v>44558</c:v>
                </c:pt>
                <c:pt idx="58">
                  <c:v>44559</c:v>
                </c:pt>
                <c:pt idx="59">
                  <c:v>44560</c:v>
                </c:pt>
                <c:pt idx="60">
                  <c:v>44561</c:v>
                </c:pt>
                <c:pt idx="61">
                  <c:v>44562</c:v>
                </c:pt>
                <c:pt idx="62">
                  <c:v>44563</c:v>
                </c:pt>
                <c:pt idx="63">
                  <c:v>44564</c:v>
                </c:pt>
                <c:pt idx="64">
                  <c:v>44565</c:v>
                </c:pt>
                <c:pt idx="65">
                  <c:v>44566</c:v>
                </c:pt>
                <c:pt idx="66">
                  <c:v>44567</c:v>
                </c:pt>
                <c:pt idx="67">
                  <c:v>44568</c:v>
                </c:pt>
                <c:pt idx="68">
                  <c:v>44569</c:v>
                </c:pt>
                <c:pt idx="69">
                  <c:v>44570</c:v>
                </c:pt>
                <c:pt idx="70">
                  <c:v>44571</c:v>
                </c:pt>
                <c:pt idx="71">
                  <c:v>44572</c:v>
                </c:pt>
                <c:pt idx="72">
                  <c:v>44573</c:v>
                </c:pt>
                <c:pt idx="73">
                  <c:v>44574</c:v>
                </c:pt>
                <c:pt idx="74">
                  <c:v>44575</c:v>
                </c:pt>
                <c:pt idx="75">
                  <c:v>44576</c:v>
                </c:pt>
                <c:pt idx="76">
                  <c:v>44577</c:v>
                </c:pt>
                <c:pt idx="77">
                  <c:v>44578</c:v>
                </c:pt>
                <c:pt idx="78">
                  <c:v>44579</c:v>
                </c:pt>
                <c:pt idx="79">
                  <c:v>44580</c:v>
                </c:pt>
                <c:pt idx="80">
                  <c:v>44581</c:v>
                </c:pt>
                <c:pt idx="81">
                  <c:v>44582</c:v>
                </c:pt>
                <c:pt idx="82">
                  <c:v>44583</c:v>
                </c:pt>
                <c:pt idx="83">
                  <c:v>44584</c:v>
                </c:pt>
                <c:pt idx="84">
                  <c:v>44585</c:v>
                </c:pt>
                <c:pt idx="85">
                  <c:v>44586</c:v>
                </c:pt>
                <c:pt idx="86">
                  <c:v>44587</c:v>
                </c:pt>
                <c:pt idx="87">
                  <c:v>44588</c:v>
                </c:pt>
                <c:pt idx="88">
                  <c:v>44589</c:v>
                </c:pt>
                <c:pt idx="89">
                  <c:v>44590</c:v>
                </c:pt>
                <c:pt idx="90">
                  <c:v>44591</c:v>
                </c:pt>
                <c:pt idx="91">
                  <c:v>44592</c:v>
                </c:pt>
                <c:pt idx="92">
                  <c:v>44593</c:v>
                </c:pt>
                <c:pt idx="93">
                  <c:v>44594</c:v>
                </c:pt>
                <c:pt idx="94">
                  <c:v>44595</c:v>
                </c:pt>
                <c:pt idx="95">
                  <c:v>44596</c:v>
                </c:pt>
                <c:pt idx="96">
                  <c:v>44597</c:v>
                </c:pt>
                <c:pt idx="97">
                  <c:v>44598</c:v>
                </c:pt>
                <c:pt idx="98">
                  <c:v>44599</c:v>
                </c:pt>
                <c:pt idx="99">
                  <c:v>44600</c:v>
                </c:pt>
                <c:pt idx="100">
                  <c:v>44601</c:v>
                </c:pt>
                <c:pt idx="101">
                  <c:v>44602</c:v>
                </c:pt>
                <c:pt idx="102">
                  <c:v>44603</c:v>
                </c:pt>
                <c:pt idx="103">
                  <c:v>44604</c:v>
                </c:pt>
                <c:pt idx="104">
                  <c:v>44605</c:v>
                </c:pt>
                <c:pt idx="105">
                  <c:v>44606</c:v>
                </c:pt>
                <c:pt idx="106">
                  <c:v>44607</c:v>
                </c:pt>
                <c:pt idx="107">
                  <c:v>44608</c:v>
                </c:pt>
                <c:pt idx="108">
                  <c:v>44609</c:v>
                </c:pt>
                <c:pt idx="109">
                  <c:v>44610</c:v>
                </c:pt>
                <c:pt idx="110">
                  <c:v>44611</c:v>
                </c:pt>
                <c:pt idx="111">
                  <c:v>44612</c:v>
                </c:pt>
                <c:pt idx="112">
                  <c:v>44613</c:v>
                </c:pt>
                <c:pt idx="113">
                  <c:v>44614</c:v>
                </c:pt>
                <c:pt idx="114">
                  <c:v>44615</c:v>
                </c:pt>
                <c:pt idx="115">
                  <c:v>44616</c:v>
                </c:pt>
                <c:pt idx="116">
                  <c:v>44617</c:v>
                </c:pt>
                <c:pt idx="117">
                  <c:v>44618</c:v>
                </c:pt>
                <c:pt idx="118">
                  <c:v>44619</c:v>
                </c:pt>
                <c:pt idx="119">
                  <c:v>44620</c:v>
                </c:pt>
                <c:pt idx="120">
                  <c:v>44621</c:v>
                </c:pt>
                <c:pt idx="121">
                  <c:v>44622</c:v>
                </c:pt>
                <c:pt idx="122">
                  <c:v>44623</c:v>
                </c:pt>
                <c:pt idx="123">
                  <c:v>44624</c:v>
                </c:pt>
                <c:pt idx="124">
                  <c:v>44625</c:v>
                </c:pt>
                <c:pt idx="125">
                  <c:v>44626</c:v>
                </c:pt>
                <c:pt idx="126">
                  <c:v>44627</c:v>
                </c:pt>
                <c:pt idx="127">
                  <c:v>44628</c:v>
                </c:pt>
                <c:pt idx="128">
                  <c:v>44629</c:v>
                </c:pt>
                <c:pt idx="129">
                  <c:v>44630</c:v>
                </c:pt>
                <c:pt idx="130">
                  <c:v>44631</c:v>
                </c:pt>
                <c:pt idx="131">
                  <c:v>44632</c:v>
                </c:pt>
                <c:pt idx="132">
                  <c:v>44633</c:v>
                </c:pt>
                <c:pt idx="133">
                  <c:v>44634</c:v>
                </c:pt>
                <c:pt idx="134">
                  <c:v>44635</c:v>
                </c:pt>
                <c:pt idx="135">
                  <c:v>44636</c:v>
                </c:pt>
                <c:pt idx="136">
                  <c:v>44637</c:v>
                </c:pt>
                <c:pt idx="137">
                  <c:v>44638</c:v>
                </c:pt>
                <c:pt idx="138">
                  <c:v>44639</c:v>
                </c:pt>
                <c:pt idx="139">
                  <c:v>44640</c:v>
                </c:pt>
                <c:pt idx="140">
                  <c:v>44641</c:v>
                </c:pt>
                <c:pt idx="141">
                  <c:v>44642</c:v>
                </c:pt>
                <c:pt idx="142">
                  <c:v>44643</c:v>
                </c:pt>
                <c:pt idx="143">
                  <c:v>44644</c:v>
                </c:pt>
                <c:pt idx="144">
                  <c:v>44645</c:v>
                </c:pt>
                <c:pt idx="145">
                  <c:v>44646</c:v>
                </c:pt>
                <c:pt idx="146">
                  <c:v>44647</c:v>
                </c:pt>
                <c:pt idx="147">
                  <c:v>44648</c:v>
                </c:pt>
                <c:pt idx="148">
                  <c:v>44649</c:v>
                </c:pt>
                <c:pt idx="149">
                  <c:v>44650</c:v>
                </c:pt>
                <c:pt idx="150">
                  <c:v>44651</c:v>
                </c:pt>
              </c:strCache>
            </c:strRef>
          </c:xVal>
          <c:yVal>
            <c:numRef>
              <c:f>Calcul!$B$20:$B$170</c:f>
              <c:numCache>
                <c:ptCount val="151"/>
                <c:pt idx="0">
                  <c:v>19.466</c:v>
                </c:pt>
                <c:pt idx="1">
                  <c:v>8.061</c:v>
                </c:pt>
                <c:pt idx="2">
                  <c:v>9.6</c:v>
                </c:pt>
                <c:pt idx="3">
                  <c:v>10.093</c:v>
                </c:pt>
                <c:pt idx="4">
                  <c:v>12.68</c:v>
                </c:pt>
                <c:pt idx="5">
                  <c:v>11.399</c:v>
                </c:pt>
                <c:pt idx="6">
                  <c:v>15.867</c:v>
                </c:pt>
                <c:pt idx="7">
                  <c:v>8.183</c:v>
                </c:pt>
                <c:pt idx="8">
                  <c:v>10.028</c:v>
                </c:pt>
                <c:pt idx="9">
                  <c:v>19.461</c:v>
                </c:pt>
                <c:pt idx="10">
                  <c:v>15.631</c:v>
                </c:pt>
                <c:pt idx="11">
                  <c:v>13.106</c:v>
                </c:pt>
                <c:pt idx="12">
                  <c:v>14.734</c:v>
                </c:pt>
                <c:pt idx="13">
                  <c:v>22.728</c:v>
                </c:pt>
                <c:pt idx="14">
                  <c:v>8.178</c:v>
                </c:pt>
                <c:pt idx="15">
                  <c:v>12.692</c:v>
                </c:pt>
                <c:pt idx="16">
                  <c:v>10.746</c:v>
                </c:pt>
                <c:pt idx="17">
                  <c:v>9.875</c:v>
                </c:pt>
                <c:pt idx="18">
                  <c:v>9.343</c:v>
                </c:pt>
                <c:pt idx="19">
                  <c:v>12.476</c:v>
                </c:pt>
                <c:pt idx="20">
                  <c:v>25.526</c:v>
                </c:pt>
                <c:pt idx="21">
                  <c:v>11.467</c:v>
                </c:pt>
                <c:pt idx="22">
                  <c:v>11.345</c:v>
                </c:pt>
                <c:pt idx="23">
                  <c:v>12.274</c:v>
                </c:pt>
                <c:pt idx="24">
                  <c:v>13.588</c:v>
                </c:pt>
                <c:pt idx="25">
                  <c:v>17.416</c:v>
                </c:pt>
                <c:pt idx="26">
                  <c:v>21.669</c:v>
                </c:pt>
                <c:pt idx="27">
                  <c:v>27.177</c:v>
                </c:pt>
                <c:pt idx="28">
                  <c:v>14.137</c:v>
                </c:pt>
                <c:pt idx="29">
                  <c:v>15.931</c:v>
                </c:pt>
                <c:pt idx="30">
                  <c:v>16.336</c:v>
                </c:pt>
                <c:pt idx="31">
                  <c:v>16.105</c:v>
                </c:pt>
                <c:pt idx="32">
                  <c:v>13.552</c:v>
                </c:pt>
                <c:pt idx="33">
                  <c:v>17.165</c:v>
                </c:pt>
                <c:pt idx="34">
                  <c:v>19.805</c:v>
                </c:pt>
                <c:pt idx="35">
                  <c:v>13.865</c:v>
                </c:pt>
                <c:pt idx="36">
                  <c:v>12.075</c:v>
                </c:pt>
                <c:pt idx="37">
                  <c:v>12.762</c:v>
                </c:pt>
                <c:pt idx="38">
                  <c:v>13.918</c:v>
                </c:pt>
                <c:pt idx="39">
                  <c:v>15.231</c:v>
                </c:pt>
                <c:pt idx="40">
                  <c:v>21.43</c:v>
                </c:pt>
                <c:pt idx="41">
                  <c:v>26.031</c:v>
                </c:pt>
                <c:pt idx="42">
                  <c:v>14.875</c:v>
                </c:pt>
                <c:pt idx="43">
                  <c:v>16.354</c:v>
                </c:pt>
                <c:pt idx="44">
                  <c:v>19.438</c:v>
                </c:pt>
                <c:pt idx="45">
                  <c:v>17.253</c:v>
                </c:pt>
                <c:pt idx="46">
                  <c:v>14.647</c:v>
                </c:pt>
                <c:pt idx="47">
                  <c:v>22.269</c:v>
                </c:pt>
                <c:pt idx="48">
                  <c:v>26.247</c:v>
                </c:pt>
                <c:pt idx="49">
                  <c:v>20.93</c:v>
                </c:pt>
                <c:pt idx="50">
                  <c:v>18.976</c:v>
                </c:pt>
                <c:pt idx="51">
                  <c:v>21.411</c:v>
                </c:pt>
                <c:pt idx="52">
                  <c:v>17.776</c:v>
                </c:pt>
                <c:pt idx="53">
                  <c:v>13.592</c:v>
                </c:pt>
                <c:pt idx="54">
                  <c:v>12.726</c:v>
                </c:pt>
                <c:pt idx="55">
                  <c:v>15.831</c:v>
                </c:pt>
                <c:pt idx="56">
                  <c:v>10.034</c:v>
                </c:pt>
                <c:pt idx="57">
                  <c:v>12.105</c:v>
                </c:pt>
                <c:pt idx="58">
                  <c:v>13.124</c:v>
                </c:pt>
                <c:pt idx="59">
                  <c:v>14.237</c:v>
                </c:pt>
                <c:pt idx="60">
                  <c:v>14.339</c:v>
                </c:pt>
                <c:pt idx="61">
                  <c:v>17.24</c:v>
                </c:pt>
                <c:pt idx="62">
                  <c:v>19.751</c:v>
                </c:pt>
                <c:pt idx="63">
                  <c:v>10.428</c:v>
                </c:pt>
                <c:pt idx="64">
                  <c:v>8.749</c:v>
                </c:pt>
                <c:pt idx="65">
                  <c:v>14.66</c:v>
                </c:pt>
                <c:pt idx="66">
                  <c:v>14.855</c:v>
                </c:pt>
                <c:pt idx="67">
                  <c:v>15.71</c:v>
                </c:pt>
                <c:pt idx="68">
                  <c:v>19.733</c:v>
                </c:pt>
                <c:pt idx="69">
                  <c:v>22.228</c:v>
                </c:pt>
                <c:pt idx="70">
                  <c:v>12.231</c:v>
                </c:pt>
                <c:pt idx="71">
                  <c:v>14.094</c:v>
                </c:pt>
                <c:pt idx="72">
                  <c:v>16.604</c:v>
                </c:pt>
                <c:pt idx="73">
                  <c:v>18.455</c:v>
                </c:pt>
                <c:pt idx="74">
                  <c:v>21.665</c:v>
                </c:pt>
                <c:pt idx="75">
                  <c:v>28.387</c:v>
                </c:pt>
                <c:pt idx="76">
                  <c:v>33.281</c:v>
                </c:pt>
                <c:pt idx="77">
                  <c:v>17.667</c:v>
                </c:pt>
                <c:pt idx="78">
                  <c:v>16.661</c:v>
                </c:pt>
                <c:pt idx="79">
                  <c:v>21.116</c:v>
                </c:pt>
                <c:pt idx="80">
                  <c:v>18.743</c:v>
                </c:pt>
                <c:pt idx="81">
                  <c:v>16.28</c:v>
                </c:pt>
                <c:pt idx="82">
                  <c:v>20.139</c:v>
                </c:pt>
                <c:pt idx="83">
                  <c:v>28.915</c:v>
                </c:pt>
                <c:pt idx="84">
                  <c:v>14.943</c:v>
                </c:pt>
                <c:pt idx="85">
                  <c:v>18.205</c:v>
                </c:pt>
                <c:pt idx="86">
                  <c:v>23.624</c:v>
                </c:pt>
                <c:pt idx="87">
                  <c:v>23.273</c:v>
                </c:pt>
                <c:pt idx="88">
                  <c:v>17.499</c:v>
                </c:pt>
                <c:pt idx="89">
                  <c:v>18.059</c:v>
                </c:pt>
                <c:pt idx="90">
                  <c:v>32.785</c:v>
                </c:pt>
                <c:pt idx="91">
                  <c:v>11.502</c:v>
                </c:pt>
                <c:pt idx="92">
                  <c:v>14.32</c:v>
                </c:pt>
                <c:pt idx="93">
                  <c:v>23.322</c:v>
                </c:pt>
                <c:pt idx="94">
                  <c:v>10.897</c:v>
                </c:pt>
                <c:pt idx="95">
                  <c:v>11.089</c:v>
                </c:pt>
                <c:pt idx="96">
                  <c:v>21.044</c:v>
                </c:pt>
                <c:pt idx="97">
                  <c:v>14.2</c:v>
                </c:pt>
                <c:pt idx="98">
                  <c:v>10.523</c:v>
                </c:pt>
                <c:pt idx="99">
                  <c:v>13.649</c:v>
                </c:pt>
                <c:pt idx="100">
                  <c:v>12.436</c:v>
                </c:pt>
                <c:pt idx="101">
                  <c:v>11.313</c:v>
                </c:pt>
                <c:pt idx="102">
                  <c:v>16.844</c:v>
                </c:pt>
                <c:pt idx="103">
                  <c:v>17.807</c:v>
                </c:pt>
                <c:pt idx="104">
                  <c:v>20.598</c:v>
                </c:pt>
                <c:pt idx="105">
                  <c:v>14.13</c:v>
                </c:pt>
                <c:pt idx="106">
                  <c:v>11.445</c:v>
                </c:pt>
                <c:pt idx="107">
                  <c:v>13.626</c:v>
                </c:pt>
                <c:pt idx="108">
                  <c:v>10.86</c:v>
                </c:pt>
                <c:pt idx="109">
                  <c:v>9.467</c:v>
                </c:pt>
                <c:pt idx="110">
                  <c:v>10.666</c:v>
                </c:pt>
                <c:pt idx="111">
                  <c:v>12.284</c:v>
                </c:pt>
                <c:pt idx="112">
                  <c:v>16.851</c:v>
                </c:pt>
                <c:pt idx="113">
                  <c:v>17.525</c:v>
                </c:pt>
                <c:pt idx="114">
                  <c:v>9.742</c:v>
                </c:pt>
                <c:pt idx="115">
                  <c:v>14.155</c:v>
                </c:pt>
                <c:pt idx="116">
                  <c:v>12.014</c:v>
                </c:pt>
                <c:pt idx="117">
                  <c:v>17.42</c:v>
                </c:pt>
                <c:pt idx="118">
                  <c:v>14.989</c:v>
                </c:pt>
                <c:pt idx="119">
                  <c:v>12.396</c:v>
                </c:pt>
                <c:pt idx="120">
                  <c:v>8.59</c:v>
                </c:pt>
                <c:pt idx="121">
                  <c:v>10.602</c:v>
                </c:pt>
                <c:pt idx="122">
                  <c:v>9.676</c:v>
                </c:pt>
                <c:pt idx="123">
                  <c:v>10.501</c:v>
                </c:pt>
                <c:pt idx="124">
                  <c:v>15.477</c:v>
                </c:pt>
                <c:pt idx="125">
                  <c:v>20.979</c:v>
                </c:pt>
                <c:pt idx="126">
                  <c:v>12.799</c:v>
                </c:pt>
                <c:pt idx="127">
                  <c:v>11.259</c:v>
                </c:pt>
                <c:pt idx="128">
                  <c:v>11.602</c:v>
                </c:pt>
                <c:pt idx="129">
                  <c:v>8.811</c:v>
                </c:pt>
                <c:pt idx="130">
                  <c:v>12.12</c:v>
                </c:pt>
                <c:pt idx="131">
                  <c:v>12.406</c:v>
                </c:pt>
                <c:pt idx="132">
                  <c:v>10.878</c:v>
                </c:pt>
                <c:pt idx="133">
                  <c:v>11.084</c:v>
                </c:pt>
                <c:pt idx="134">
                  <c:v>7.16</c:v>
                </c:pt>
                <c:pt idx="135">
                  <c:v>12.495</c:v>
                </c:pt>
                <c:pt idx="136">
                  <c:v>7.321</c:v>
                </c:pt>
                <c:pt idx="137">
                  <c:v>7.503</c:v>
                </c:pt>
                <c:pt idx="138">
                  <c:v>5.91</c:v>
                </c:pt>
                <c:pt idx="139">
                  <c:v>5.544</c:v>
                </c:pt>
                <c:pt idx="140">
                  <c:v>9.765</c:v>
                </c:pt>
                <c:pt idx="141">
                  <c:v>6.527</c:v>
                </c:pt>
                <c:pt idx="142">
                  <c:v>8.794</c:v>
                </c:pt>
                <c:pt idx="143">
                  <c:v>8.518</c:v>
                </c:pt>
                <c:pt idx="144">
                  <c:v>7.504</c:v>
                </c:pt>
                <c:pt idx="145">
                  <c:v>20.166</c:v>
                </c:pt>
                <c:pt idx="146">
                  <c:v>6.703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Meteo!$D$3</c:f>
              <c:strCache>
                <c:ptCount val="1"/>
                <c:pt idx="0">
                  <c:v>Ecart 21°C-Temp.Moy. (°C)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movingAvg"/>
            <c:period val="7"/>
          </c:trendline>
          <c:xVal>
            <c:strRef>
              <c:f>Calcul!$A$20:$A$170</c:f>
              <c:strCache>
                <c:ptCount val="151"/>
                <c:pt idx="0">
                  <c:v>44501</c:v>
                </c:pt>
                <c:pt idx="1">
                  <c:v>44502</c:v>
                </c:pt>
                <c:pt idx="2">
                  <c:v>44503</c:v>
                </c:pt>
                <c:pt idx="3">
                  <c:v>44504</c:v>
                </c:pt>
                <c:pt idx="4">
                  <c:v>44505</c:v>
                </c:pt>
                <c:pt idx="5">
                  <c:v>44506</c:v>
                </c:pt>
                <c:pt idx="6">
                  <c:v>44507</c:v>
                </c:pt>
                <c:pt idx="7">
                  <c:v>44508</c:v>
                </c:pt>
                <c:pt idx="8">
                  <c:v>44509</c:v>
                </c:pt>
                <c:pt idx="9">
                  <c:v>44510</c:v>
                </c:pt>
                <c:pt idx="10">
                  <c:v>44511</c:v>
                </c:pt>
                <c:pt idx="11">
                  <c:v>44512</c:v>
                </c:pt>
                <c:pt idx="12">
                  <c:v>44513</c:v>
                </c:pt>
                <c:pt idx="13">
                  <c:v>44514</c:v>
                </c:pt>
                <c:pt idx="14">
                  <c:v>44515</c:v>
                </c:pt>
                <c:pt idx="15">
                  <c:v>44516</c:v>
                </c:pt>
                <c:pt idx="16">
                  <c:v>44517</c:v>
                </c:pt>
                <c:pt idx="17">
                  <c:v>44518</c:v>
                </c:pt>
                <c:pt idx="18">
                  <c:v>44519</c:v>
                </c:pt>
                <c:pt idx="19">
                  <c:v>44520</c:v>
                </c:pt>
                <c:pt idx="20">
                  <c:v>44521</c:v>
                </c:pt>
                <c:pt idx="21">
                  <c:v>44522</c:v>
                </c:pt>
                <c:pt idx="22">
                  <c:v>44523</c:v>
                </c:pt>
                <c:pt idx="23">
                  <c:v>44524</c:v>
                </c:pt>
                <c:pt idx="24">
                  <c:v>44525</c:v>
                </c:pt>
                <c:pt idx="25">
                  <c:v>44526</c:v>
                </c:pt>
                <c:pt idx="26">
                  <c:v>44527</c:v>
                </c:pt>
                <c:pt idx="27">
                  <c:v>44528</c:v>
                </c:pt>
                <c:pt idx="28">
                  <c:v>44529</c:v>
                </c:pt>
                <c:pt idx="29">
                  <c:v>44530</c:v>
                </c:pt>
                <c:pt idx="30">
                  <c:v>44531</c:v>
                </c:pt>
                <c:pt idx="31">
                  <c:v>44532</c:v>
                </c:pt>
                <c:pt idx="32">
                  <c:v>44533</c:v>
                </c:pt>
                <c:pt idx="33">
                  <c:v>44534</c:v>
                </c:pt>
                <c:pt idx="34">
                  <c:v>44535</c:v>
                </c:pt>
                <c:pt idx="35">
                  <c:v>44536</c:v>
                </c:pt>
                <c:pt idx="36">
                  <c:v>44537</c:v>
                </c:pt>
                <c:pt idx="37">
                  <c:v>44538</c:v>
                </c:pt>
                <c:pt idx="38">
                  <c:v>44539</c:v>
                </c:pt>
                <c:pt idx="39">
                  <c:v>44540</c:v>
                </c:pt>
                <c:pt idx="40">
                  <c:v>44541</c:v>
                </c:pt>
                <c:pt idx="41">
                  <c:v>44542</c:v>
                </c:pt>
                <c:pt idx="42">
                  <c:v>44543</c:v>
                </c:pt>
                <c:pt idx="43">
                  <c:v>44544</c:v>
                </c:pt>
                <c:pt idx="44">
                  <c:v>44545</c:v>
                </c:pt>
                <c:pt idx="45">
                  <c:v>44546</c:v>
                </c:pt>
                <c:pt idx="46">
                  <c:v>44547</c:v>
                </c:pt>
                <c:pt idx="47">
                  <c:v>44548</c:v>
                </c:pt>
                <c:pt idx="48">
                  <c:v>44549</c:v>
                </c:pt>
                <c:pt idx="49">
                  <c:v>44550</c:v>
                </c:pt>
                <c:pt idx="50">
                  <c:v>44551</c:v>
                </c:pt>
                <c:pt idx="51">
                  <c:v>44552</c:v>
                </c:pt>
                <c:pt idx="52">
                  <c:v>44553</c:v>
                </c:pt>
                <c:pt idx="53">
                  <c:v>44554</c:v>
                </c:pt>
                <c:pt idx="54">
                  <c:v>44555</c:v>
                </c:pt>
                <c:pt idx="55">
                  <c:v>44556</c:v>
                </c:pt>
                <c:pt idx="56">
                  <c:v>44557</c:v>
                </c:pt>
                <c:pt idx="57">
                  <c:v>44558</c:v>
                </c:pt>
                <c:pt idx="58">
                  <c:v>44559</c:v>
                </c:pt>
                <c:pt idx="59">
                  <c:v>44560</c:v>
                </c:pt>
                <c:pt idx="60">
                  <c:v>44561</c:v>
                </c:pt>
                <c:pt idx="61">
                  <c:v>44562</c:v>
                </c:pt>
                <c:pt idx="62">
                  <c:v>44563</c:v>
                </c:pt>
                <c:pt idx="63">
                  <c:v>44564</c:v>
                </c:pt>
                <c:pt idx="64">
                  <c:v>44565</c:v>
                </c:pt>
                <c:pt idx="65">
                  <c:v>44566</c:v>
                </c:pt>
                <c:pt idx="66">
                  <c:v>44567</c:v>
                </c:pt>
                <c:pt idx="67">
                  <c:v>44568</c:v>
                </c:pt>
                <c:pt idx="68">
                  <c:v>44569</c:v>
                </c:pt>
                <c:pt idx="69">
                  <c:v>44570</c:v>
                </c:pt>
                <c:pt idx="70">
                  <c:v>44571</c:v>
                </c:pt>
                <c:pt idx="71">
                  <c:v>44572</c:v>
                </c:pt>
                <c:pt idx="72">
                  <c:v>44573</c:v>
                </c:pt>
                <c:pt idx="73">
                  <c:v>44574</c:v>
                </c:pt>
                <c:pt idx="74">
                  <c:v>44575</c:v>
                </c:pt>
                <c:pt idx="75">
                  <c:v>44576</c:v>
                </c:pt>
                <c:pt idx="76">
                  <c:v>44577</c:v>
                </c:pt>
                <c:pt idx="77">
                  <c:v>44578</c:v>
                </c:pt>
                <c:pt idx="78">
                  <c:v>44579</c:v>
                </c:pt>
                <c:pt idx="79">
                  <c:v>44580</c:v>
                </c:pt>
                <c:pt idx="80">
                  <c:v>44581</c:v>
                </c:pt>
                <c:pt idx="81">
                  <c:v>44582</c:v>
                </c:pt>
                <c:pt idx="82">
                  <c:v>44583</c:v>
                </c:pt>
                <c:pt idx="83">
                  <c:v>44584</c:v>
                </c:pt>
                <c:pt idx="84">
                  <c:v>44585</c:v>
                </c:pt>
                <c:pt idx="85">
                  <c:v>44586</c:v>
                </c:pt>
                <c:pt idx="86">
                  <c:v>44587</c:v>
                </c:pt>
                <c:pt idx="87">
                  <c:v>44588</c:v>
                </c:pt>
                <c:pt idx="88">
                  <c:v>44589</c:v>
                </c:pt>
                <c:pt idx="89">
                  <c:v>44590</c:v>
                </c:pt>
                <c:pt idx="90">
                  <c:v>44591</c:v>
                </c:pt>
                <c:pt idx="91">
                  <c:v>44592</c:v>
                </c:pt>
                <c:pt idx="92">
                  <c:v>44593</c:v>
                </c:pt>
                <c:pt idx="93">
                  <c:v>44594</c:v>
                </c:pt>
                <c:pt idx="94">
                  <c:v>44595</c:v>
                </c:pt>
                <c:pt idx="95">
                  <c:v>44596</c:v>
                </c:pt>
                <c:pt idx="96">
                  <c:v>44597</c:v>
                </c:pt>
                <c:pt idx="97">
                  <c:v>44598</c:v>
                </c:pt>
                <c:pt idx="98">
                  <c:v>44599</c:v>
                </c:pt>
                <c:pt idx="99">
                  <c:v>44600</c:v>
                </c:pt>
                <c:pt idx="100">
                  <c:v>44601</c:v>
                </c:pt>
                <c:pt idx="101">
                  <c:v>44602</c:v>
                </c:pt>
                <c:pt idx="102">
                  <c:v>44603</c:v>
                </c:pt>
                <c:pt idx="103">
                  <c:v>44604</c:v>
                </c:pt>
                <c:pt idx="104">
                  <c:v>44605</c:v>
                </c:pt>
                <c:pt idx="105">
                  <c:v>44606</c:v>
                </c:pt>
                <c:pt idx="106">
                  <c:v>44607</c:v>
                </c:pt>
                <c:pt idx="107">
                  <c:v>44608</c:v>
                </c:pt>
                <c:pt idx="108">
                  <c:v>44609</c:v>
                </c:pt>
                <c:pt idx="109">
                  <c:v>44610</c:v>
                </c:pt>
                <c:pt idx="110">
                  <c:v>44611</c:v>
                </c:pt>
                <c:pt idx="111">
                  <c:v>44612</c:v>
                </c:pt>
                <c:pt idx="112">
                  <c:v>44613</c:v>
                </c:pt>
                <c:pt idx="113">
                  <c:v>44614</c:v>
                </c:pt>
                <c:pt idx="114">
                  <c:v>44615</c:v>
                </c:pt>
                <c:pt idx="115">
                  <c:v>44616</c:v>
                </c:pt>
                <c:pt idx="116">
                  <c:v>44617</c:v>
                </c:pt>
                <c:pt idx="117">
                  <c:v>44618</c:v>
                </c:pt>
                <c:pt idx="118">
                  <c:v>44619</c:v>
                </c:pt>
                <c:pt idx="119">
                  <c:v>44620</c:v>
                </c:pt>
                <c:pt idx="120">
                  <c:v>44621</c:v>
                </c:pt>
                <c:pt idx="121">
                  <c:v>44622</c:v>
                </c:pt>
                <c:pt idx="122">
                  <c:v>44623</c:v>
                </c:pt>
                <c:pt idx="123">
                  <c:v>44624</c:v>
                </c:pt>
                <c:pt idx="124">
                  <c:v>44625</c:v>
                </c:pt>
                <c:pt idx="125">
                  <c:v>44626</c:v>
                </c:pt>
                <c:pt idx="126">
                  <c:v>44627</c:v>
                </c:pt>
                <c:pt idx="127">
                  <c:v>44628</c:v>
                </c:pt>
                <c:pt idx="128">
                  <c:v>44629</c:v>
                </c:pt>
                <c:pt idx="129">
                  <c:v>44630</c:v>
                </c:pt>
                <c:pt idx="130">
                  <c:v>44631</c:v>
                </c:pt>
                <c:pt idx="131">
                  <c:v>44632</c:v>
                </c:pt>
                <c:pt idx="132">
                  <c:v>44633</c:v>
                </c:pt>
                <c:pt idx="133">
                  <c:v>44634</c:v>
                </c:pt>
                <c:pt idx="134">
                  <c:v>44635</c:v>
                </c:pt>
                <c:pt idx="135">
                  <c:v>44636</c:v>
                </c:pt>
                <c:pt idx="136">
                  <c:v>44637</c:v>
                </c:pt>
                <c:pt idx="137">
                  <c:v>44638</c:v>
                </c:pt>
                <c:pt idx="138">
                  <c:v>44639</c:v>
                </c:pt>
                <c:pt idx="139">
                  <c:v>44640</c:v>
                </c:pt>
                <c:pt idx="140">
                  <c:v>44641</c:v>
                </c:pt>
                <c:pt idx="141">
                  <c:v>44642</c:v>
                </c:pt>
                <c:pt idx="142">
                  <c:v>44643</c:v>
                </c:pt>
                <c:pt idx="143">
                  <c:v>44644</c:v>
                </c:pt>
                <c:pt idx="144">
                  <c:v>44645</c:v>
                </c:pt>
                <c:pt idx="145">
                  <c:v>44646</c:v>
                </c:pt>
                <c:pt idx="146">
                  <c:v>44647</c:v>
                </c:pt>
                <c:pt idx="147">
                  <c:v>44648</c:v>
                </c:pt>
                <c:pt idx="148">
                  <c:v>44649</c:v>
                </c:pt>
                <c:pt idx="149">
                  <c:v>44650</c:v>
                </c:pt>
                <c:pt idx="150">
                  <c:v>44651</c:v>
                </c:pt>
              </c:strCache>
            </c:strRef>
          </c:xVal>
          <c:yVal>
            <c:numRef>
              <c:f>Meteo!$D$4:$D$154</c:f>
              <c:numCache>
                <c:ptCount val="151"/>
                <c:pt idx="0">
                  <c:v>9</c:v>
                </c:pt>
                <c:pt idx="1">
                  <c:v>9.5</c:v>
                </c:pt>
                <c:pt idx="2">
                  <c:v>10</c:v>
                </c:pt>
                <c:pt idx="3">
                  <c:v>12.5</c:v>
                </c:pt>
                <c:pt idx="4">
                  <c:v>13.5</c:v>
                </c:pt>
                <c:pt idx="5">
                  <c:v>13</c:v>
                </c:pt>
                <c:pt idx="6">
                  <c:v>13.5</c:v>
                </c:pt>
                <c:pt idx="7">
                  <c:v>11.5</c:v>
                </c:pt>
                <c:pt idx="8">
                  <c:v>15.5</c:v>
                </c:pt>
                <c:pt idx="9">
                  <c:v>16</c:v>
                </c:pt>
                <c:pt idx="10">
                  <c:v>15</c:v>
                </c:pt>
                <c:pt idx="11">
                  <c:v>15</c:v>
                </c:pt>
                <c:pt idx="12">
                  <c:v>15.5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14.5</c:v>
                </c:pt>
                <c:pt idx="17">
                  <c:v>12.5</c:v>
                </c:pt>
                <c:pt idx="18">
                  <c:v>13.5</c:v>
                </c:pt>
                <c:pt idx="19">
                  <c:v>15.5</c:v>
                </c:pt>
                <c:pt idx="20">
                  <c:v>15.5</c:v>
                </c:pt>
                <c:pt idx="21">
                  <c:v>15.5</c:v>
                </c:pt>
                <c:pt idx="22">
                  <c:v>13.5</c:v>
                </c:pt>
                <c:pt idx="23">
                  <c:v>16.5</c:v>
                </c:pt>
                <c:pt idx="24">
                  <c:v>17.5</c:v>
                </c:pt>
                <c:pt idx="25">
                  <c:v>18</c:v>
                </c:pt>
                <c:pt idx="26">
                  <c:v>15.5</c:v>
                </c:pt>
                <c:pt idx="27">
                  <c:v>18</c:v>
                </c:pt>
                <c:pt idx="28">
                  <c:v>18.5</c:v>
                </c:pt>
                <c:pt idx="29">
                  <c:v>19</c:v>
                </c:pt>
                <c:pt idx="30">
                  <c:v>17</c:v>
                </c:pt>
                <c:pt idx="31">
                  <c:v>16.5</c:v>
                </c:pt>
                <c:pt idx="32">
                  <c:v>18</c:v>
                </c:pt>
                <c:pt idx="33">
                  <c:v>14.5</c:v>
                </c:pt>
                <c:pt idx="34">
                  <c:v>16</c:v>
                </c:pt>
                <c:pt idx="35">
                  <c:v>17</c:v>
                </c:pt>
                <c:pt idx="36">
                  <c:v>15.5</c:v>
                </c:pt>
                <c:pt idx="37">
                  <c:v>16</c:v>
                </c:pt>
                <c:pt idx="38">
                  <c:v>16</c:v>
                </c:pt>
                <c:pt idx="39">
                  <c:v>17</c:v>
                </c:pt>
                <c:pt idx="40">
                  <c:v>17</c:v>
                </c:pt>
                <c:pt idx="41">
                  <c:v>19.5</c:v>
                </c:pt>
                <c:pt idx="42">
                  <c:v>17</c:v>
                </c:pt>
                <c:pt idx="43">
                  <c:v>19.5</c:v>
                </c:pt>
                <c:pt idx="44">
                  <c:v>19.5</c:v>
                </c:pt>
                <c:pt idx="45">
                  <c:v>19.4</c:v>
                </c:pt>
                <c:pt idx="46">
                  <c:v>17</c:v>
                </c:pt>
                <c:pt idx="47">
                  <c:v>19</c:v>
                </c:pt>
                <c:pt idx="48">
                  <c:v>20.5</c:v>
                </c:pt>
                <c:pt idx="49">
                  <c:v>20.5</c:v>
                </c:pt>
                <c:pt idx="50">
                  <c:v>20.4</c:v>
                </c:pt>
                <c:pt idx="51">
                  <c:v>20.3</c:v>
                </c:pt>
                <c:pt idx="52">
                  <c:v>20.2</c:v>
                </c:pt>
                <c:pt idx="53">
                  <c:v>13.5</c:v>
                </c:pt>
                <c:pt idx="54">
                  <c:v>12.5</c:v>
                </c:pt>
                <c:pt idx="55">
                  <c:v>13.5</c:v>
                </c:pt>
                <c:pt idx="56">
                  <c:v>14.5</c:v>
                </c:pt>
                <c:pt idx="57">
                  <c:v>10.5</c:v>
                </c:pt>
                <c:pt idx="58">
                  <c:v>10</c:v>
                </c:pt>
                <c:pt idx="59">
                  <c:v>9.9</c:v>
                </c:pt>
                <c:pt idx="60">
                  <c:v>9.8</c:v>
                </c:pt>
                <c:pt idx="61">
                  <c:v>15</c:v>
                </c:pt>
                <c:pt idx="62">
                  <c:v>16.5</c:v>
                </c:pt>
                <c:pt idx="63">
                  <c:v>12.5</c:v>
                </c:pt>
                <c:pt idx="64">
                  <c:v>10</c:v>
                </c:pt>
                <c:pt idx="65">
                  <c:v>17</c:v>
                </c:pt>
                <c:pt idx="66">
                  <c:v>17.5</c:v>
                </c:pt>
                <c:pt idx="67">
                  <c:v>17.5</c:v>
                </c:pt>
                <c:pt idx="68">
                  <c:v>17.5</c:v>
                </c:pt>
                <c:pt idx="69">
                  <c:v>19</c:v>
                </c:pt>
                <c:pt idx="70">
                  <c:v>19</c:v>
                </c:pt>
                <c:pt idx="71">
                  <c:v>19</c:v>
                </c:pt>
                <c:pt idx="72">
                  <c:v>21</c:v>
                </c:pt>
                <c:pt idx="73">
                  <c:v>21</c:v>
                </c:pt>
                <c:pt idx="74">
                  <c:v>24</c:v>
                </c:pt>
                <c:pt idx="75">
                  <c:v>24</c:v>
                </c:pt>
                <c:pt idx="76">
                  <c:v>23</c:v>
                </c:pt>
                <c:pt idx="77">
                  <c:v>20.5</c:v>
                </c:pt>
                <c:pt idx="78">
                  <c:v>18</c:v>
                </c:pt>
                <c:pt idx="79">
                  <c:v>22</c:v>
                </c:pt>
                <c:pt idx="80">
                  <c:v>18</c:v>
                </c:pt>
                <c:pt idx="81">
                  <c:v>18.5</c:v>
                </c:pt>
                <c:pt idx="82">
                  <c:v>18.5</c:v>
                </c:pt>
                <c:pt idx="83">
                  <c:v>19.5</c:v>
                </c:pt>
                <c:pt idx="84">
                  <c:v>18.5</c:v>
                </c:pt>
                <c:pt idx="85">
                  <c:v>19</c:v>
                </c:pt>
                <c:pt idx="86">
                  <c:v>22.5</c:v>
                </c:pt>
                <c:pt idx="87">
                  <c:v>22</c:v>
                </c:pt>
                <c:pt idx="88">
                  <c:v>20</c:v>
                </c:pt>
                <c:pt idx="89">
                  <c:v>19.5</c:v>
                </c:pt>
                <c:pt idx="90">
                  <c:v>15.5</c:v>
                </c:pt>
                <c:pt idx="91">
                  <c:v>15</c:v>
                </c:pt>
                <c:pt idx="92">
                  <c:v>17</c:v>
                </c:pt>
                <c:pt idx="93">
                  <c:v>14</c:v>
                </c:pt>
                <c:pt idx="94">
                  <c:v>13.5</c:v>
                </c:pt>
                <c:pt idx="95">
                  <c:v>15.5</c:v>
                </c:pt>
                <c:pt idx="96">
                  <c:v>14.5</c:v>
                </c:pt>
                <c:pt idx="97">
                  <c:v>17.5</c:v>
                </c:pt>
                <c:pt idx="98">
                  <c:v>14.5</c:v>
                </c:pt>
                <c:pt idx="99">
                  <c:v>17</c:v>
                </c:pt>
                <c:pt idx="100">
                  <c:v>15.5</c:v>
                </c:pt>
                <c:pt idx="101">
                  <c:v>12.5</c:v>
                </c:pt>
                <c:pt idx="102">
                  <c:v>14.5</c:v>
                </c:pt>
                <c:pt idx="103">
                  <c:v>18</c:v>
                </c:pt>
                <c:pt idx="104">
                  <c:v>14.5</c:v>
                </c:pt>
                <c:pt idx="105">
                  <c:v>12.5</c:v>
                </c:pt>
                <c:pt idx="106">
                  <c:v>14</c:v>
                </c:pt>
                <c:pt idx="107">
                  <c:v>14</c:v>
                </c:pt>
                <c:pt idx="108">
                  <c:v>8.5</c:v>
                </c:pt>
                <c:pt idx="109">
                  <c:v>9</c:v>
                </c:pt>
                <c:pt idx="110">
                  <c:v>14</c:v>
                </c:pt>
                <c:pt idx="111">
                  <c:v>14</c:v>
                </c:pt>
                <c:pt idx="112">
                  <c:v>12.5</c:v>
                </c:pt>
                <c:pt idx="113">
                  <c:v>12</c:v>
                </c:pt>
                <c:pt idx="114">
                  <c:v>10</c:v>
                </c:pt>
                <c:pt idx="115">
                  <c:v>13</c:v>
                </c:pt>
                <c:pt idx="116">
                  <c:v>14.5</c:v>
                </c:pt>
                <c:pt idx="117">
                  <c:v>15.5</c:v>
                </c:pt>
                <c:pt idx="118">
                  <c:v>16.5</c:v>
                </c:pt>
                <c:pt idx="119">
                  <c:v>15</c:v>
                </c:pt>
                <c:pt idx="120">
                  <c:v>14.5</c:v>
                </c:pt>
                <c:pt idx="121">
                  <c:v>13</c:v>
                </c:pt>
                <c:pt idx="122">
                  <c:v>12.5</c:v>
                </c:pt>
                <c:pt idx="123">
                  <c:v>13</c:v>
                </c:pt>
                <c:pt idx="124">
                  <c:v>16</c:v>
                </c:pt>
                <c:pt idx="125">
                  <c:v>18</c:v>
                </c:pt>
                <c:pt idx="126">
                  <c:v>17</c:v>
                </c:pt>
                <c:pt idx="127">
                  <c:v>15</c:v>
                </c:pt>
                <c:pt idx="128">
                  <c:v>14</c:v>
                </c:pt>
                <c:pt idx="129">
                  <c:v>13</c:v>
                </c:pt>
                <c:pt idx="130">
                  <c:v>8.5</c:v>
                </c:pt>
                <c:pt idx="131">
                  <c:v>10.5</c:v>
                </c:pt>
                <c:pt idx="132">
                  <c:v>10</c:v>
                </c:pt>
                <c:pt idx="133">
                  <c:v>14</c:v>
                </c:pt>
                <c:pt idx="134">
                  <c:v>8</c:v>
                </c:pt>
                <c:pt idx="135">
                  <c:v>7.5</c:v>
                </c:pt>
                <c:pt idx="136">
                  <c:v>11</c:v>
                </c:pt>
                <c:pt idx="137">
                  <c:v>11</c:v>
                </c:pt>
                <c:pt idx="138">
                  <c:v>12.5</c:v>
                </c:pt>
                <c:pt idx="139">
                  <c:v>12</c:v>
                </c:pt>
                <c:pt idx="140">
                  <c:v>9</c:v>
                </c:pt>
                <c:pt idx="141">
                  <c:v>12</c:v>
                </c:pt>
                <c:pt idx="142">
                  <c:v>12</c:v>
                </c:pt>
                <c:pt idx="143">
                  <c:v>10</c:v>
                </c:pt>
                <c:pt idx="144">
                  <c:v>9</c:v>
                </c:pt>
                <c:pt idx="145">
                  <c:v>8</c:v>
                </c:pt>
                <c:pt idx="146">
                  <c:v>8.5</c:v>
                </c:pt>
              </c:numCache>
            </c:numRef>
          </c:yVal>
          <c:smooth val="0"/>
        </c:ser>
        <c:axId val="52025167"/>
        <c:axId val="65573320"/>
      </c:scatterChart>
      <c:valAx>
        <c:axId val="52025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73320"/>
        <c:crosses val="autoZero"/>
        <c:crossBetween val="midCat"/>
        <c:dispUnits/>
      </c:valAx>
      <c:valAx>
        <c:axId val="65573320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kW.h/j  ou 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crossAx val="520251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275"/>
          <c:y val="0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75"/>
          <c:w val="0.936"/>
          <c:h val="0.8855"/>
        </c:manualLayout>
      </c:layout>
      <c:scatterChart>
        <c:scatterStyle val="lineMarker"/>
        <c:varyColors val="0"/>
        <c:ser>
          <c:idx val="2"/>
          <c:order val="0"/>
          <c:tx>
            <c:v>Courbe kW.h=f(deltaT)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backward val="8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Meteo!$D$4:$D$154</c:f>
              <c:numCache>
                <c:ptCount val="151"/>
                <c:pt idx="0">
                  <c:v>9</c:v>
                </c:pt>
                <c:pt idx="1">
                  <c:v>9.5</c:v>
                </c:pt>
                <c:pt idx="2">
                  <c:v>10</c:v>
                </c:pt>
                <c:pt idx="3">
                  <c:v>12.5</c:v>
                </c:pt>
                <c:pt idx="4">
                  <c:v>13.5</c:v>
                </c:pt>
                <c:pt idx="5">
                  <c:v>13</c:v>
                </c:pt>
                <c:pt idx="6">
                  <c:v>13.5</c:v>
                </c:pt>
                <c:pt idx="7">
                  <c:v>11.5</c:v>
                </c:pt>
                <c:pt idx="8">
                  <c:v>15.5</c:v>
                </c:pt>
                <c:pt idx="9">
                  <c:v>16</c:v>
                </c:pt>
                <c:pt idx="10">
                  <c:v>15</c:v>
                </c:pt>
                <c:pt idx="11">
                  <c:v>15</c:v>
                </c:pt>
                <c:pt idx="12">
                  <c:v>15.5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14.5</c:v>
                </c:pt>
                <c:pt idx="17">
                  <c:v>12.5</c:v>
                </c:pt>
                <c:pt idx="18">
                  <c:v>13.5</c:v>
                </c:pt>
                <c:pt idx="19">
                  <c:v>15.5</c:v>
                </c:pt>
                <c:pt idx="20">
                  <c:v>15.5</c:v>
                </c:pt>
                <c:pt idx="21">
                  <c:v>15.5</c:v>
                </c:pt>
                <c:pt idx="22">
                  <c:v>13.5</c:v>
                </c:pt>
                <c:pt idx="23">
                  <c:v>16.5</c:v>
                </c:pt>
                <c:pt idx="24">
                  <c:v>17.5</c:v>
                </c:pt>
                <c:pt idx="25">
                  <c:v>18</c:v>
                </c:pt>
                <c:pt idx="26">
                  <c:v>15.5</c:v>
                </c:pt>
                <c:pt idx="27">
                  <c:v>18</c:v>
                </c:pt>
                <c:pt idx="28">
                  <c:v>18.5</c:v>
                </c:pt>
                <c:pt idx="29">
                  <c:v>19</c:v>
                </c:pt>
                <c:pt idx="30">
                  <c:v>17</c:v>
                </c:pt>
                <c:pt idx="31">
                  <c:v>16.5</c:v>
                </c:pt>
                <c:pt idx="32">
                  <c:v>18</c:v>
                </c:pt>
                <c:pt idx="33">
                  <c:v>14.5</c:v>
                </c:pt>
                <c:pt idx="34">
                  <c:v>16</c:v>
                </c:pt>
                <c:pt idx="35">
                  <c:v>17</c:v>
                </c:pt>
                <c:pt idx="36">
                  <c:v>15.5</c:v>
                </c:pt>
                <c:pt idx="37">
                  <c:v>16</c:v>
                </c:pt>
                <c:pt idx="38">
                  <c:v>16</c:v>
                </c:pt>
                <c:pt idx="39">
                  <c:v>17</c:v>
                </c:pt>
                <c:pt idx="40">
                  <c:v>17</c:v>
                </c:pt>
                <c:pt idx="41">
                  <c:v>19.5</c:v>
                </c:pt>
                <c:pt idx="42">
                  <c:v>17</c:v>
                </c:pt>
                <c:pt idx="43">
                  <c:v>19.5</c:v>
                </c:pt>
                <c:pt idx="44">
                  <c:v>19.5</c:v>
                </c:pt>
                <c:pt idx="45">
                  <c:v>19.4</c:v>
                </c:pt>
                <c:pt idx="46">
                  <c:v>17</c:v>
                </c:pt>
                <c:pt idx="47">
                  <c:v>19</c:v>
                </c:pt>
                <c:pt idx="48">
                  <c:v>20.5</c:v>
                </c:pt>
                <c:pt idx="49">
                  <c:v>20.5</c:v>
                </c:pt>
                <c:pt idx="50">
                  <c:v>20.4</c:v>
                </c:pt>
                <c:pt idx="51">
                  <c:v>20.3</c:v>
                </c:pt>
                <c:pt idx="52">
                  <c:v>20.2</c:v>
                </c:pt>
                <c:pt idx="53">
                  <c:v>13.5</c:v>
                </c:pt>
                <c:pt idx="54">
                  <c:v>12.5</c:v>
                </c:pt>
                <c:pt idx="55">
                  <c:v>13.5</c:v>
                </c:pt>
                <c:pt idx="56">
                  <c:v>14.5</c:v>
                </c:pt>
                <c:pt idx="57">
                  <c:v>10.5</c:v>
                </c:pt>
                <c:pt idx="58">
                  <c:v>10</c:v>
                </c:pt>
                <c:pt idx="59">
                  <c:v>9.9</c:v>
                </c:pt>
                <c:pt idx="60">
                  <c:v>9.8</c:v>
                </c:pt>
                <c:pt idx="61">
                  <c:v>15</c:v>
                </c:pt>
                <c:pt idx="62">
                  <c:v>16.5</c:v>
                </c:pt>
                <c:pt idx="63">
                  <c:v>12.5</c:v>
                </c:pt>
                <c:pt idx="64">
                  <c:v>10</c:v>
                </c:pt>
                <c:pt idx="65">
                  <c:v>17</c:v>
                </c:pt>
                <c:pt idx="66">
                  <c:v>17.5</c:v>
                </c:pt>
                <c:pt idx="67">
                  <c:v>17.5</c:v>
                </c:pt>
                <c:pt idx="68">
                  <c:v>17.5</c:v>
                </c:pt>
                <c:pt idx="69">
                  <c:v>19</c:v>
                </c:pt>
                <c:pt idx="70">
                  <c:v>19</c:v>
                </c:pt>
                <c:pt idx="71">
                  <c:v>19</c:v>
                </c:pt>
                <c:pt idx="72">
                  <c:v>21</c:v>
                </c:pt>
                <c:pt idx="73">
                  <c:v>21</c:v>
                </c:pt>
                <c:pt idx="74">
                  <c:v>24</c:v>
                </c:pt>
                <c:pt idx="75">
                  <c:v>24</c:v>
                </c:pt>
                <c:pt idx="76">
                  <c:v>23</c:v>
                </c:pt>
                <c:pt idx="77">
                  <c:v>20.5</c:v>
                </c:pt>
                <c:pt idx="78">
                  <c:v>18</c:v>
                </c:pt>
                <c:pt idx="79">
                  <c:v>22</c:v>
                </c:pt>
                <c:pt idx="80">
                  <c:v>18</c:v>
                </c:pt>
                <c:pt idx="81">
                  <c:v>18.5</c:v>
                </c:pt>
                <c:pt idx="82">
                  <c:v>18.5</c:v>
                </c:pt>
                <c:pt idx="83">
                  <c:v>19.5</c:v>
                </c:pt>
                <c:pt idx="84">
                  <c:v>18.5</c:v>
                </c:pt>
                <c:pt idx="85">
                  <c:v>19</c:v>
                </c:pt>
                <c:pt idx="86">
                  <c:v>22.5</c:v>
                </c:pt>
                <c:pt idx="87">
                  <c:v>22</c:v>
                </c:pt>
                <c:pt idx="88">
                  <c:v>20</c:v>
                </c:pt>
                <c:pt idx="89">
                  <c:v>19.5</c:v>
                </c:pt>
                <c:pt idx="90">
                  <c:v>15.5</c:v>
                </c:pt>
                <c:pt idx="91">
                  <c:v>15</c:v>
                </c:pt>
                <c:pt idx="92">
                  <c:v>17</c:v>
                </c:pt>
                <c:pt idx="93">
                  <c:v>14</c:v>
                </c:pt>
                <c:pt idx="94">
                  <c:v>13.5</c:v>
                </c:pt>
                <c:pt idx="95">
                  <c:v>15.5</c:v>
                </c:pt>
                <c:pt idx="96">
                  <c:v>14.5</c:v>
                </c:pt>
                <c:pt idx="97">
                  <c:v>17.5</c:v>
                </c:pt>
                <c:pt idx="98">
                  <c:v>14.5</c:v>
                </c:pt>
                <c:pt idx="99">
                  <c:v>17</c:v>
                </c:pt>
                <c:pt idx="100">
                  <c:v>15.5</c:v>
                </c:pt>
                <c:pt idx="101">
                  <c:v>12.5</c:v>
                </c:pt>
                <c:pt idx="102">
                  <c:v>14.5</c:v>
                </c:pt>
                <c:pt idx="103">
                  <c:v>18</c:v>
                </c:pt>
                <c:pt idx="104">
                  <c:v>14.5</c:v>
                </c:pt>
                <c:pt idx="105">
                  <c:v>12.5</c:v>
                </c:pt>
                <c:pt idx="106">
                  <c:v>14</c:v>
                </c:pt>
                <c:pt idx="107">
                  <c:v>14</c:v>
                </c:pt>
                <c:pt idx="108">
                  <c:v>8.5</c:v>
                </c:pt>
                <c:pt idx="109">
                  <c:v>9</c:v>
                </c:pt>
                <c:pt idx="110">
                  <c:v>14</c:v>
                </c:pt>
                <c:pt idx="111">
                  <c:v>14</c:v>
                </c:pt>
                <c:pt idx="112">
                  <c:v>12.5</c:v>
                </c:pt>
                <c:pt idx="113">
                  <c:v>12</c:v>
                </c:pt>
                <c:pt idx="114">
                  <c:v>10</c:v>
                </c:pt>
                <c:pt idx="115">
                  <c:v>13</c:v>
                </c:pt>
                <c:pt idx="116">
                  <c:v>14.5</c:v>
                </c:pt>
                <c:pt idx="117">
                  <c:v>15.5</c:v>
                </c:pt>
                <c:pt idx="118">
                  <c:v>16.5</c:v>
                </c:pt>
                <c:pt idx="119">
                  <c:v>15</c:v>
                </c:pt>
                <c:pt idx="120">
                  <c:v>14.5</c:v>
                </c:pt>
                <c:pt idx="121">
                  <c:v>13</c:v>
                </c:pt>
                <c:pt idx="122">
                  <c:v>12.5</c:v>
                </c:pt>
                <c:pt idx="123">
                  <c:v>13</c:v>
                </c:pt>
                <c:pt idx="124">
                  <c:v>16</c:v>
                </c:pt>
                <c:pt idx="125">
                  <c:v>18</c:v>
                </c:pt>
                <c:pt idx="126">
                  <c:v>17</c:v>
                </c:pt>
                <c:pt idx="127">
                  <c:v>15</c:v>
                </c:pt>
                <c:pt idx="128">
                  <c:v>14</c:v>
                </c:pt>
                <c:pt idx="129">
                  <c:v>13</c:v>
                </c:pt>
                <c:pt idx="130">
                  <c:v>8.5</c:v>
                </c:pt>
                <c:pt idx="131">
                  <c:v>10.5</c:v>
                </c:pt>
                <c:pt idx="132">
                  <c:v>10</c:v>
                </c:pt>
                <c:pt idx="133">
                  <c:v>14</c:v>
                </c:pt>
                <c:pt idx="134">
                  <c:v>8</c:v>
                </c:pt>
                <c:pt idx="135">
                  <c:v>7.5</c:v>
                </c:pt>
                <c:pt idx="136">
                  <c:v>11</c:v>
                </c:pt>
                <c:pt idx="137">
                  <c:v>11</c:v>
                </c:pt>
                <c:pt idx="138">
                  <c:v>12.5</c:v>
                </c:pt>
                <c:pt idx="139">
                  <c:v>12</c:v>
                </c:pt>
                <c:pt idx="140">
                  <c:v>9</c:v>
                </c:pt>
                <c:pt idx="141">
                  <c:v>12</c:v>
                </c:pt>
                <c:pt idx="142">
                  <c:v>12</c:v>
                </c:pt>
                <c:pt idx="143">
                  <c:v>10</c:v>
                </c:pt>
                <c:pt idx="144">
                  <c:v>9</c:v>
                </c:pt>
                <c:pt idx="145">
                  <c:v>8</c:v>
                </c:pt>
                <c:pt idx="146">
                  <c:v>8.5</c:v>
                </c:pt>
              </c:numCache>
            </c:numRef>
          </c:xVal>
          <c:yVal>
            <c:numRef>
              <c:f>Meteo!$B$4:$B$154</c:f>
              <c:numCache>
                <c:ptCount val="151"/>
                <c:pt idx="0">
                  <c:v>19.466</c:v>
                </c:pt>
                <c:pt idx="1">
                  <c:v>8.061</c:v>
                </c:pt>
                <c:pt idx="2">
                  <c:v>9.6</c:v>
                </c:pt>
                <c:pt idx="3">
                  <c:v>10.093</c:v>
                </c:pt>
                <c:pt idx="4">
                  <c:v>12.68</c:v>
                </c:pt>
                <c:pt idx="5">
                  <c:v>11.399</c:v>
                </c:pt>
                <c:pt idx="6">
                  <c:v>15.867</c:v>
                </c:pt>
                <c:pt idx="7">
                  <c:v>8.183</c:v>
                </c:pt>
                <c:pt idx="8">
                  <c:v>10.028</c:v>
                </c:pt>
                <c:pt idx="9">
                  <c:v>19.461</c:v>
                </c:pt>
                <c:pt idx="10">
                  <c:v>15.631</c:v>
                </c:pt>
                <c:pt idx="11">
                  <c:v>13.106</c:v>
                </c:pt>
                <c:pt idx="12">
                  <c:v>14.734</c:v>
                </c:pt>
                <c:pt idx="13">
                  <c:v>22.728</c:v>
                </c:pt>
                <c:pt idx="14">
                  <c:v>8.178</c:v>
                </c:pt>
                <c:pt idx="15">
                  <c:v>12.692</c:v>
                </c:pt>
                <c:pt idx="16">
                  <c:v>10.746</c:v>
                </c:pt>
                <c:pt idx="17">
                  <c:v>9.875</c:v>
                </c:pt>
                <c:pt idx="18">
                  <c:v>9.343</c:v>
                </c:pt>
                <c:pt idx="19">
                  <c:v>12.476</c:v>
                </c:pt>
                <c:pt idx="20">
                  <c:v>25.526</c:v>
                </c:pt>
                <c:pt idx="21">
                  <c:v>11.467</c:v>
                </c:pt>
                <c:pt idx="22">
                  <c:v>11.345</c:v>
                </c:pt>
                <c:pt idx="23">
                  <c:v>12.274</c:v>
                </c:pt>
                <c:pt idx="24">
                  <c:v>13.588</c:v>
                </c:pt>
                <c:pt idx="25">
                  <c:v>17.416</c:v>
                </c:pt>
                <c:pt idx="26">
                  <c:v>21.669</c:v>
                </c:pt>
                <c:pt idx="27">
                  <c:v>27.177</c:v>
                </c:pt>
                <c:pt idx="28">
                  <c:v>14.137</c:v>
                </c:pt>
                <c:pt idx="29">
                  <c:v>15.931</c:v>
                </c:pt>
                <c:pt idx="30">
                  <c:v>16.336</c:v>
                </c:pt>
                <c:pt idx="31">
                  <c:v>16.105</c:v>
                </c:pt>
                <c:pt idx="32">
                  <c:v>13.552</c:v>
                </c:pt>
                <c:pt idx="33">
                  <c:v>17.165</c:v>
                </c:pt>
                <c:pt idx="34">
                  <c:v>19.805</c:v>
                </c:pt>
                <c:pt idx="35">
                  <c:v>13.865</c:v>
                </c:pt>
                <c:pt idx="36">
                  <c:v>12.075</c:v>
                </c:pt>
                <c:pt idx="37">
                  <c:v>12.762</c:v>
                </c:pt>
                <c:pt idx="38">
                  <c:v>13.918</c:v>
                </c:pt>
                <c:pt idx="39">
                  <c:v>15.231</c:v>
                </c:pt>
                <c:pt idx="40">
                  <c:v>21.43</c:v>
                </c:pt>
                <c:pt idx="41">
                  <c:v>26.031</c:v>
                </c:pt>
                <c:pt idx="42">
                  <c:v>14.875</c:v>
                </c:pt>
                <c:pt idx="43">
                  <c:v>16.354</c:v>
                </c:pt>
                <c:pt idx="44">
                  <c:v>19.438</c:v>
                </c:pt>
                <c:pt idx="45">
                  <c:v>17.253</c:v>
                </c:pt>
                <c:pt idx="46">
                  <c:v>14.647</c:v>
                </c:pt>
                <c:pt idx="47">
                  <c:v>22.269</c:v>
                </c:pt>
                <c:pt idx="48">
                  <c:v>26.247</c:v>
                </c:pt>
                <c:pt idx="49">
                  <c:v>20.93</c:v>
                </c:pt>
                <c:pt idx="50">
                  <c:v>18.976</c:v>
                </c:pt>
                <c:pt idx="51">
                  <c:v>21.411</c:v>
                </c:pt>
                <c:pt idx="52">
                  <c:v>17.776</c:v>
                </c:pt>
                <c:pt idx="53">
                  <c:v>13.592</c:v>
                </c:pt>
                <c:pt idx="54">
                  <c:v>12.726</c:v>
                </c:pt>
                <c:pt idx="55">
                  <c:v>15.831</c:v>
                </c:pt>
                <c:pt idx="56">
                  <c:v>10.034</c:v>
                </c:pt>
                <c:pt idx="57">
                  <c:v>12.105</c:v>
                </c:pt>
                <c:pt idx="58">
                  <c:v>13.124</c:v>
                </c:pt>
                <c:pt idx="59">
                  <c:v>14.237</c:v>
                </c:pt>
                <c:pt idx="60">
                  <c:v>14.339</c:v>
                </c:pt>
                <c:pt idx="61">
                  <c:v>17.24</c:v>
                </c:pt>
                <c:pt idx="62">
                  <c:v>19.751</c:v>
                </c:pt>
                <c:pt idx="63">
                  <c:v>10.428</c:v>
                </c:pt>
                <c:pt idx="64">
                  <c:v>8.749</c:v>
                </c:pt>
                <c:pt idx="65">
                  <c:v>14.66</c:v>
                </c:pt>
                <c:pt idx="66">
                  <c:v>14.855</c:v>
                </c:pt>
                <c:pt idx="67">
                  <c:v>15.71</c:v>
                </c:pt>
                <c:pt idx="68">
                  <c:v>19.733</c:v>
                </c:pt>
                <c:pt idx="69">
                  <c:v>22.228</c:v>
                </c:pt>
                <c:pt idx="70">
                  <c:v>12.231</c:v>
                </c:pt>
                <c:pt idx="71">
                  <c:v>14.094</c:v>
                </c:pt>
                <c:pt idx="72">
                  <c:v>16.604</c:v>
                </c:pt>
                <c:pt idx="73">
                  <c:v>18.455</c:v>
                </c:pt>
                <c:pt idx="74">
                  <c:v>21.665</c:v>
                </c:pt>
                <c:pt idx="75">
                  <c:v>28.387</c:v>
                </c:pt>
                <c:pt idx="76">
                  <c:v>33.281</c:v>
                </c:pt>
                <c:pt idx="77">
                  <c:v>17.667</c:v>
                </c:pt>
                <c:pt idx="78">
                  <c:v>16.661</c:v>
                </c:pt>
                <c:pt idx="79">
                  <c:v>21.116</c:v>
                </c:pt>
                <c:pt idx="80">
                  <c:v>18.743</c:v>
                </c:pt>
                <c:pt idx="81">
                  <c:v>16.28</c:v>
                </c:pt>
                <c:pt idx="82">
                  <c:v>20.139</c:v>
                </c:pt>
                <c:pt idx="83">
                  <c:v>28.915</c:v>
                </c:pt>
                <c:pt idx="84">
                  <c:v>14.943</c:v>
                </c:pt>
                <c:pt idx="85">
                  <c:v>18.205</c:v>
                </c:pt>
                <c:pt idx="86">
                  <c:v>23.624</c:v>
                </c:pt>
                <c:pt idx="87">
                  <c:v>23.273</c:v>
                </c:pt>
                <c:pt idx="88">
                  <c:v>17.499</c:v>
                </c:pt>
                <c:pt idx="89">
                  <c:v>18.059</c:v>
                </c:pt>
                <c:pt idx="90">
                  <c:v>32.785</c:v>
                </c:pt>
                <c:pt idx="91">
                  <c:v>11.502</c:v>
                </c:pt>
                <c:pt idx="92">
                  <c:v>14.32</c:v>
                </c:pt>
                <c:pt idx="93">
                  <c:v>23.322</c:v>
                </c:pt>
                <c:pt idx="94">
                  <c:v>10.897</c:v>
                </c:pt>
                <c:pt idx="95">
                  <c:v>11.089</c:v>
                </c:pt>
                <c:pt idx="96">
                  <c:v>21.044</c:v>
                </c:pt>
                <c:pt idx="97">
                  <c:v>14.2</c:v>
                </c:pt>
                <c:pt idx="98">
                  <c:v>10.523</c:v>
                </c:pt>
                <c:pt idx="99">
                  <c:v>13.649</c:v>
                </c:pt>
                <c:pt idx="100">
                  <c:v>12.436</c:v>
                </c:pt>
                <c:pt idx="101">
                  <c:v>11.313</c:v>
                </c:pt>
                <c:pt idx="102">
                  <c:v>16.844</c:v>
                </c:pt>
                <c:pt idx="103">
                  <c:v>17.807</c:v>
                </c:pt>
                <c:pt idx="104">
                  <c:v>20.598</c:v>
                </c:pt>
                <c:pt idx="105">
                  <c:v>14.13</c:v>
                </c:pt>
                <c:pt idx="106">
                  <c:v>11.445</c:v>
                </c:pt>
                <c:pt idx="107">
                  <c:v>13.626</c:v>
                </c:pt>
                <c:pt idx="108">
                  <c:v>10.86</c:v>
                </c:pt>
                <c:pt idx="109">
                  <c:v>9.467</c:v>
                </c:pt>
                <c:pt idx="110">
                  <c:v>10.666</c:v>
                </c:pt>
                <c:pt idx="111">
                  <c:v>12.284</c:v>
                </c:pt>
                <c:pt idx="112">
                  <c:v>16.851</c:v>
                </c:pt>
                <c:pt idx="113">
                  <c:v>17.525</c:v>
                </c:pt>
                <c:pt idx="114">
                  <c:v>9.742</c:v>
                </c:pt>
                <c:pt idx="115">
                  <c:v>14.155</c:v>
                </c:pt>
                <c:pt idx="116">
                  <c:v>12.014</c:v>
                </c:pt>
                <c:pt idx="117">
                  <c:v>17.42</c:v>
                </c:pt>
                <c:pt idx="118">
                  <c:v>14.989</c:v>
                </c:pt>
                <c:pt idx="119">
                  <c:v>12.396</c:v>
                </c:pt>
                <c:pt idx="120">
                  <c:v>8.59</c:v>
                </c:pt>
                <c:pt idx="121">
                  <c:v>10.602</c:v>
                </c:pt>
                <c:pt idx="122">
                  <c:v>9.676</c:v>
                </c:pt>
                <c:pt idx="123">
                  <c:v>10.501</c:v>
                </c:pt>
                <c:pt idx="124">
                  <c:v>15.477</c:v>
                </c:pt>
                <c:pt idx="125">
                  <c:v>20.979</c:v>
                </c:pt>
                <c:pt idx="126">
                  <c:v>12.799</c:v>
                </c:pt>
                <c:pt idx="127">
                  <c:v>11.259</c:v>
                </c:pt>
                <c:pt idx="128">
                  <c:v>11.602</c:v>
                </c:pt>
                <c:pt idx="129">
                  <c:v>8.811</c:v>
                </c:pt>
                <c:pt idx="130">
                  <c:v>12.12</c:v>
                </c:pt>
                <c:pt idx="131">
                  <c:v>12.406</c:v>
                </c:pt>
                <c:pt idx="132">
                  <c:v>10.878</c:v>
                </c:pt>
                <c:pt idx="133">
                  <c:v>11.084</c:v>
                </c:pt>
                <c:pt idx="134">
                  <c:v>7.16</c:v>
                </c:pt>
                <c:pt idx="135">
                  <c:v>12.495</c:v>
                </c:pt>
                <c:pt idx="136">
                  <c:v>7.321</c:v>
                </c:pt>
                <c:pt idx="137">
                  <c:v>7.503</c:v>
                </c:pt>
                <c:pt idx="138">
                  <c:v>5.91</c:v>
                </c:pt>
                <c:pt idx="139">
                  <c:v>5.544</c:v>
                </c:pt>
                <c:pt idx="140">
                  <c:v>9.765</c:v>
                </c:pt>
                <c:pt idx="141">
                  <c:v>6.527</c:v>
                </c:pt>
                <c:pt idx="142">
                  <c:v>8.794</c:v>
                </c:pt>
                <c:pt idx="143">
                  <c:v>8.518</c:v>
                </c:pt>
                <c:pt idx="144">
                  <c:v>7.504</c:v>
                </c:pt>
                <c:pt idx="145">
                  <c:v>20.166</c:v>
                </c:pt>
                <c:pt idx="146">
                  <c:v>6.703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0"/>
        </c:ser>
        <c:axId val="53288969"/>
        <c:axId val="9838674"/>
      </c:scatterChart>
      <c:valAx>
        <c:axId val="53288969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Delta T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38674"/>
        <c:crosses val="autoZero"/>
        <c:crossBetween val="midCat"/>
        <c:dispUnits/>
      </c:valAx>
      <c:valAx>
        <c:axId val="9838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Conso (kW.h)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88969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69225"/>
          <c:w val="0.2525"/>
          <c:h val="0.07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2"/>
  <sheetViews>
    <sheetView tabSelected="1" workbookViewId="0" topLeftCell="A1">
      <selection activeCell="B6" sqref="B6"/>
    </sheetView>
  </sheetViews>
  <sheetFormatPr defaultColWidth="11.421875" defaultRowHeight="12.75"/>
  <sheetData>
    <row r="1" spans="1:8" ht="12.75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</row>
    <row r="2" spans="2:7" ht="12.75">
      <c r="B2" t="s">
        <v>42</v>
      </c>
      <c r="C2" s="10">
        <v>44500</v>
      </c>
      <c r="D2" s="10">
        <v>44635</v>
      </c>
      <c r="E2" t="s">
        <v>43</v>
      </c>
      <c r="F2" t="s">
        <v>44</v>
      </c>
      <c r="G2" t="s">
        <v>45</v>
      </c>
    </row>
    <row r="3" spans="1:17" ht="12.75">
      <c r="A3" t="s">
        <v>46</v>
      </c>
      <c r="B3" t="s">
        <v>47</v>
      </c>
      <c r="C3" t="s">
        <v>48</v>
      </c>
      <c r="D3" t="s">
        <v>49</v>
      </c>
      <c r="E3" t="s">
        <v>50</v>
      </c>
      <c r="F3" t="s">
        <v>51</v>
      </c>
      <c r="G3" t="s">
        <v>52</v>
      </c>
      <c r="H3" t="s">
        <v>53</v>
      </c>
      <c r="I3" t="s">
        <v>54</v>
      </c>
      <c r="J3" t="s">
        <v>55</v>
      </c>
      <c r="K3" t="s">
        <v>56</v>
      </c>
      <c r="L3" t="s">
        <v>57</v>
      </c>
      <c r="M3" t="s">
        <v>58</v>
      </c>
      <c r="N3" t="s">
        <v>59</v>
      </c>
      <c r="O3" t="s">
        <v>60</v>
      </c>
      <c r="P3" t="s">
        <v>61</v>
      </c>
      <c r="Q3" t="s">
        <v>62</v>
      </c>
    </row>
    <row r="4" spans="1:17" ht="12.75">
      <c r="A4" t="s">
        <v>123</v>
      </c>
      <c r="B4" t="s">
        <v>63</v>
      </c>
      <c r="C4">
        <v>2414542</v>
      </c>
      <c r="M4">
        <v>2414542</v>
      </c>
      <c r="Q4">
        <v>5990820</v>
      </c>
    </row>
    <row r="5" spans="1:17" ht="12.75">
      <c r="A5" t="s">
        <v>124</v>
      </c>
      <c r="B5" t="s">
        <v>63</v>
      </c>
      <c r="C5">
        <v>2425323</v>
      </c>
      <c r="M5">
        <v>2425323</v>
      </c>
      <c r="Q5">
        <v>6001601</v>
      </c>
    </row>
    <row r="6" spans="1:17" ht="12.75">
      <c r="A6" t="s">
        <v>125</v>
      </c>
      <c r="B6" t="s">
        <v>63</v>
      </c>
      <c r="C6">
        <v>2444789</v>
      </c>
      <c r="M6">
        <v>2444789</v>
      </c>
      <c r="Q6">
        <v>6021067</v>
      </c>
    </row>
    <row r="7" spans="1:17" ht="12.75">
      <c r="A7" t="s">
        <v>126</v>
      </c>
      <c r="B7" t="s">
        <v>63</v>
      </c>
      <c r="C7">
        <v>2452850</v>
      </c>
      <c r="M7">
        <v>2452850</v>
      </c>
      <c r="Q7">
        <v>6029128</v>
      </c>
    </row>
    <row r="8" spans="1:17" ht="12.75">
      <c r="A8" t="s">
        <v>127</v>
      </c>
      <c r="B8" t="s">
        <v>63</v>
      </c>
      <c r="C8">
        <v>2462450</v>
      </c>
      <c r="M8">
        <v>2462450</v>
      </c>
      <c r="Q8">
        <v>6038728</v>
      </c>
    </row>
    <row r="9" spans="1:17" ht="12.75">
      <c r="A9" t="s">
        <v>128</v>
      </c>
      <c r="B9" t="s">
        <v>63</v>
      </c>
      <c r="C9">
        <v>2472543</v>
      </c>
      <c r="M9">
        <v>2472543</v>
      </c>
      <c r="Q9">
        <v>6048821</v>
      </c>
    </row>
    <row r="10" spans="1:17" ht="12.75">
      <c r="A10" t="s">
        <v>129</v>
      </c>
      <c r="B10" t="s">
        <v>63</v>
      </c>
      <c r="C10">
        <v>2485223</v>
      </c>
      <c r="M10">
        <v>2485223</v>
      </c>
      <c r="Q10">
        <v>6061501</v>
      </c>
    </row>
    <row r="11" spans="1:17" ht="12.75">
      <c r="A11" t="s">
        <v>130</v>
      </c>
      <c r="B11" t="s">
        <v>63</v>
      </c>
      <c r="C11">
        <v>2496622</v>
      </c>
      <c r="M11">
        <v>2496622</v>
      </c>
      <c r="Q11">
        <v>6072900</v>
      </c>
    </row>
    <row r="12" spans="1:17" ht="12.75">
      <c r="A12" t="s">
        <v>131</v>
      </c>
      <c r="B12" t="s">
        <v>63</v>
      </c>
      <c r="C12">
        <v>2512489</v>
      </c>
      <c r="M12">
        <v>2512489</v>
      </c>
      <c r="Q12">
        <v>6088767</v>
      </c>
    </row>
    <row r="13" spans="1:17" ht="12.75">
      <c r="A13" t="s">
        <v>132</v>
      </c>
      <c r="B13" t="s">
        <v>63</v>
      </c>
      <c r="C13">
        <v>2520672</v>
      </c>
      <c r="M13">
        <v>2520672</v>
      </c>
      <c r="Q13">
        <v>6096950</v>
      </c>
    </row>
    <row r="14" spans="1:17" ht="12.75">
      <c r="A14" t="s">
        <v>133</v>
      </c>
      <c r="B14" t="s">
        <v>63</v>
      </c>
      <c r="C14">
        <v>2530700</v>
      </c>
      <c r="M14">
        <v>2530700</v>
      </c>
      <c r="Q14">
        <v>6106978</v>
      </c>
    </row>
    <row r="15" spans="1:17" ht="12.75">
      <c r="A15" t="s">
        <v>134</v>
      </c>
      <c r="B15" t="s">
        <v>63</v>
      </c>
      <c r="C15">
        <v>2550161</v>
      </c>
      <c r="M15">
        <v>2550161</v>
      </c>
      <c r="Q15">
        <v>6126439</v>
      </c>
    </row>
    <row r="16" spans="1:17" ht="12.75">
      <c r="A16" t="s">
        <v>135</v>
      </c>
      <c r="B16" t="s">
        <v>63</v>
      </c>
      <c r="C16">
        <v>2565792</v>
      </c>
      <c r="M16">
        <v>2565792</v>
      </c>
      <c r="Q16">
        <v>6142070</v>
      </c>
    </row>
    <row r="17" spans="1:17" ht="12.75">
      <c r="A17" t="s">
        <v>136</v>
      </c>
      <c r="B17" t="s">
        <v>63</v>
      </c>
      <c r="C17">
        <v>2578898</v>
      </c>
      <c r="M17">
        <v>2578898</v>
      </c>
      <c r="Q17">
        <v>6155176</v>
      </c>
    </row>
    <row r="18" spans="1:17" ht="12.75">
      <c r="A18" t="s">
        <v>137</v>
      </c>
      <c r="B18" t="s">
        <v>63</v>
      </c>
      <c r="C18">
        <v>2593632</v>
      </c>
      <c r="M18">
        <v>2593632</v>
      </c>
      <c r="Q18">
        <v>6169910</v>
      </c>
    </row>
    <row r="19" spans="1:17" ht="12.75">
      <c r="A19" t="s">
        <v>138</v>
      </c>
      <c r="B19" t="s">
        <v>63</v>
      </c>
      <c r="C19">
        <v>2616360</v>
      </c>
      <c r="M19">
        <v>2616360</v>
      </c>
      <c r="Q19">
        <v>6192638</v>
      </c>
    </row>
    <row r="20" spans="1:17" ht="12.75">
      <c r="A20" t="s">
        <v>139</v>
      </c>
      <c r="B20" t="s">
        <v>63</v>
      </c>
      <c r="C20">
        <v>2624538</v>
      </c>
      <c r="M20">
        <v>2624538</v>
      </c>
      <c r="Q20">
        <v>6200816</v>
      </c>
    </row>
    <row r="21" spans="1:17" ht="12.75">
      <c r="A21" t="s">
        <v>140</v>
      </c>
      <c r="B21" t="s">
        <v>63</v>
      </c>
      <c r="C21">
        <v>2637230</v>
      </c>
      <c r="M21">
        <v>2637230</v>
      </c>
      <c r="Q21">
        <v>6213508</v>
      </c>
    </row>
    <row r="22" spans="1:17" ht="12.75">
      <c r="A22" t="s">
        <v>141</v>
      </c>
      <c r="B22" t="s">
        <v>63</v>
      </c>
      <c r="C22">
        <v>2647976</v>
      </c>
      <c r="M22">
        <v>2647976</v>
      </c>
      <c r="Q22">
        <v>6224254</v>
      </c>
    </row>
    <row r="23" spans="1:17" ht="12.75">
      <c r="A23" t="s">
        <v>142</v>
      </c>
      <c r="B23" t="s">
        <v>63</v>
      </c>
      <c r="C23">
        <v>2657851</v>
      </c>
      <c r="M23">
        <v>2657851</v>
      </c>
      <c r="Q23">
        <v>6234129</v>
      </c>
    </row>
    <row r="24" spans="1:17" ht="12.75">
      <c r="A24" t="s">
        <v>143</v>
      </c>
      <c r="B24" t="s">
        <v>63</v>
      </c>
      <c r="C24">
        <v>2667194</v>
      </c>
      <c r="M24">
        <v>2667194</v>
      </c>
      <c r="Q24">
        <v>6243472</v>
      </c>
    </row>
    <row r="25" spans="1:17" ht="12.75">
      <c r="A25" t="s">
        <v>144</v>
      </c>
      <c r="B25" t="s">
        <v>63</v>
      </c>
      <c r="C25">
        <v>2679670</v>
      </c>
      <c r="M25">
        <v>2679670</v>
      </c>
      <c r="Q25">
        <v>6255948</v>
      </c>
    </row>
    <row r="26" spans="1:17" ht="12.75">
      <c r="A26" t="s">
        <v>145</v>
      </c>
      <c r="B26" t="s">
        <v>63</v>
      </c>
      <c r="C26">
        <v>2705196</v>
      </c>
      <c r="M26">
        <v>2705196</v>
      </c>
      <c r="Q26">
        <v>6281474</v>
      </c>
    </row>
    <row r="27" spans="1:17" ht="12.75">
      <c r="A27" t="s">
        <v>146</v>
      </c>
      <c r="B27" t="s">
        <v>63</v>
      </c>
      <c r="C27">
        <v>2716663</v>
      </c>
      <c r="M27">
        <v>2716663</v>
      </c>
      <c r="Q27">
        <v>6292941</v>
      </c>
    </row>
    <row r="28" spans="1:17" ht="12.75">
      <c r="A28" t="s">
        <v>147</v>
      </c>
      <c r="B28" t="s">
        <v>63</v>
      </c>
      <c r="C28">
        <v>2728008</v>
      </c>
      <c r="M28">
        <v>2728008</v>
      </c>
      <c r="Q28">
        <v>6304286</v>
      </c>
    </row>
    <row r="29" spans="1:17" ht="12.75">
      <c r="A29" t="s">
        <v>148</v>
      </c>
      <c r="B29" t="s">
        <v>63</v>
      </c>
      <c r="C29">
        <v>2740282</v>
      </c>
      <c r="M29">
        <v>2740282</v>
      </c>
      <c r="Q29">
        <v>6316560</v>
      </c>
    </row>
    <row r="30" spans="1:17" ht="12.75">
      <c r="A30" t="s">
        <v>149</v>
      </c>
      <c r="B30" t="s">
        <v>63</v>
      </c>
      <c r="C30">
        <v>2753870</v>
      </c>
      <c r="M30">
        <v>2753870</v>
      </c>
      <c r="Q30">
        <v>6330148</v>
      </c>
    </row>
    <row r="31" spans="1:17" ht="12.75">
      <c r="A31" t="s">
        <v>150</v>
      </c>
      <c r="B31" t="s">
        <v>63</v>
      </c>
      <c r="C31">
        <v>2771286</v>
      </c>
      <c r="M31">
        <v>2771286</v>
      </c>
      <c r="Q31">
        <v>6347564</v>
      </c>
    </row>
    <row r="32" spans="1:17" ht="12.75">
      <c r="A32" t="s">
        <v>151</v>
      </c>
      <c r="B32" t="s">
        <v>63</v>
      </c>
      <c r="C32">
        <v>2792955</v>
      </c>
      <c r="M32">
        <v>2792955</v>
      </c>
      <c r="Q32">
        <v>6369233</v>
      </c>
    </row>
    <row r="33" spans="1:17" ht="12.75">
      <c r="A33" t="s">
        <v>152</v>
      </c>
      <c r="B33" t="s">
        <v>63</v>
      </c>
      <c r="C33">
        <v>2820132</v>
      </c>
      <c r="M33">
        <v>2820132</v>
      </c>
      <c r="Q33">
        <v>6396410</v>
      </c>
    </row>
    <row r="34" spans="1:17" ht="12.75">
      <c r="A34" t="s">
        <v>153</v>
      </c>
      <c r="B34" t="s">
        <v>63</v>
      </c>
      <c r="C34">
        <v>2834269</v>
      </c>
      <c r="M34">
        <v>2834269</v>
      </c>
      <c r="Q34">
        <v>6410547</v>
      </c>
    </row>
    <row r="35" spans="1:17" ht="12.75">
      <c r="A35" t="s">
        <v>154</v>
      </c>
      <c r="B35" t="s">
        <v>63</v>
      </c>
      <c r="C35">
        <v>2850200</v>
      </c>
      <c r="M35">
        <v>2850200</v>
      </c>
      <c r="Q35">
        <v>6426478</v>
      </c>
    </row>
    <row r="36" spans="1:17" ht="12.75">
      <c r="A36" t="s">
        <v>155</v>
      </c>
      <c r="B36" t="s">
        <v>63</v>
      </c>
      <c r="C36">
        <v>2866536</v>
      </c>
      <c r="M36">
        <v>2866536</v>
      </c>
      <c r="Q36">
        <v>6442814</v>
      </c>
    </row>
    <row r="37" spans="1:17" ht="12.75">
      <c r="A37" t="s">
        <v>156</v>
      </c>
      <c r="B37" t="s">
        <v>63</v>
      </c>
      <c r="C37">
        <v>2882641</v>
      </c>
      <c r="M37">
        <v>2882641</v>
      </c>
      <c r="Q37">
        <v>6458919</v>
      </c>
    </row>
    <row r="38" spans="1:17" ht="12.75">
      <c r="A38" t="s">
        <v>157</v>
      </c>
      <c r="B38" t="s">
        <v>63</v>
      </c>
      <c r="C38">
        <v>2896193</v>
      </c>
      <c r="M38">
        <v>2896193</v>
      </c>
      <c r="Q38">
        <v>6472471</v>
      </c>
    </row>
    <row r="39" spans="1:17" ht="12.75">
      <c r="A39" t="s">
        <v>158</v>
      </c>
      <c r="B39" t="s">
        <v>63</v>
      </c>
      <c r="C39">
        <v>2913358</v>
      </c>
      <c r="M39">
        <v>2913358</v>
      </c>
      <c r="Q39">
        <v>6489636</v>
      </c>
    </row>
    <row r="40" spans="1:17" ht="12.75">
      <c r="A40" t="s">
        <v>159</v>
      </c>
      <c r="B40" t="s">
        <v>63</v>
      </c>
      <c r="C40">
        <v>2933163</v>
      </c>
      <c r="M40">
        <v>2933163</v>
      </c>
      <c r="Q40">
        <v>6509441</v>
      </c>
    </row>
    <row r="41" spans="1:17" ht="12.75">
      <c r="A41" t="s">
        <v>160</v>
      </c>
      <c r="B41" t="s">
        <v>63</v>
      </c>
      <c r="C41">
        <v>2947028</v>
      </c>
      <c r="M41">
        <v>2947028</v>
      </c>
      <c r="Q41">
        <v>6523306</v>
      </c>
    </row>
    <row r="42" spans="1:17" ht="12.75">
      <c r="A42" t="s">
        <v>161</v>
      </c>
      <c r="B42" t="s">
        <v>63</v>
      </c>
      <c r="C42">
        <v>2959103</v>
      </c>
      <c r="M42">
        <v>2959103</v>
      </c>
      <c r="Q42">
        <v>6535381</v>
      </c>
    </row>
    <row r="43" spans="1:17" ht="12.75">
      <c r="A43" t="s">
        <v>162</v>
      </c>
      <c r="B43" t="s">
        <v>63</v>
      </c>
      <c r="C43">
        <v>2971865</v>
      </c>
      <c r="M43">
        <v>2971865</v>
      </c>
      <c r="Q43">
        <v>6548143</v>
      </c>
    </row>
    <row r="44" spans="1:17" ht="12.75">
      <c r="A44" t="s">
        <v>163</v>
      </c>
      <c r="B44" t="s">
        <v>63</v>
      </c>
      <c r="C44">
        <v>2985783</v>
      </c>
      <c r="M44">
        <v>2985783</v>
      </c>
      <c r="Q44">
        <v>6562061</v>
      </c>
    </row>
    <row r="45" spans="1:17" ht="12.75">
      <c r="A45" t="s">
        <v>164</v>
      </c>
      <c r="B45" t="s">
        <v>63</v>
      </c>
      <c r="C45">
        <v>3001014</v>
      </c>
      <c r="M45">
        <v>3001014</v>
      </c>
      <c r="Q45">
        <v>6577292</v>
      </c>
    </row>
    <row r="46" spans="1:17" ht="12.75">
      <c r="A46" t="s">
        <v>165</v>
      </c>
      <c r="B46" t="s">
        <v>63</v>
      </c>
      <c r="C46">
        <v>3022444</v>
      </c>
      <c r="M46">
        <v>3022444</v>
      </c>
      <c r="Q46">
        <v>6598722</v>
      </c>
    </row>
    <row r="47" spans="1:17" ht="12.75">
      <c r="A47" t="s">
        <v>166</v>
      </c>
      <c r="B47" t="s">
        <v>63</v>
      </c>
      <c r="C47">
        <v>3048475</v>
      </c>
      <c r="M47">
        <v>3048475</v>
      </c>
      <c r="Q47">
        <v>6624753</v>
      </c>
    </row>
    <row r="48" spans="1:17" ht="12.75">
      <c r="A48" t="s">
        <v>167</v>
      </c>
      <c r="B48" t="s">
        <v>63</v>
      </c>
      <c r="C48">
        <v>3063350</v>
      </c>
      <c r="M48">
        <v>3063350</v>
      </c>
      <c r="Q48">
        <v>6639628</v>
      </c>
    </row>
    <row r="49" spans="1:17" ht="12.75">
      <c r="A49" t="s">
        <v>168</v>
      </c>
      <c r="B49" t="s">
        <v>63</v>
      </c>
      <c r="C49">
        <v>3079704</v>
      </c>
      <c r="M49">
        <v>3079704</v>
      </c>
      <c r="Q49">
        <v>6655982</v>
      </c>
    </row>
    <row r="50" spans="1:17" ht="12.75">
      <c r="A50" t="s">
        <v>169</v>
      </c>
      <c r="B50" t="s">
        <v>63</v>
      </c>
      <c r="C50">
        <v>3099142</v>
      </c>
      <c r="M50">
        <v>3099142</v>
      </c>
      <c r="Q50">
        <v>6675420</v>
      </c>
    </row>
    <row r="51" spans="1:17" ht="12.75">
      <c r="A51" t="s">
        <v>170</v>
      </c>
      <c r="B51" t="s">
        <v>63</v>
      </c>
      <c r="C51">
        <v>3116395</v>
      </c>
      <c r="M51">
        <v>3116395</v>
      </c>
      <c r="Q51">
        <v>6692673</v>
      </c>
    </row>
    <row r="52" spans="1:17" ht="12.75">
      <c r="A52" t="s">
        <v>171</v>
      </c>
      <c r="B52" t="s">
        <v>63</v>
      </c>
      <c r="C52">
        <v>3131042</v>
      </c>
      <c r="M52">
        <v>3131042</v>
      </c>
      <c r="Q52">
        <v>6707320</v>
      </c>
    </row>
    <row r="53" spans="1:17" ht="12.75">
      <c r="A53" t="s">
        <v>172</v>
      </c>
      <c r="B53" t="s">
        <v>63</v>
      </c>
      <c r="C53">
        <v>3153311</v>
      </c>
      <c r="M53">
        <v>3153311</v>
      </c>
      <c r="Q53">
        <v>6729589</v>
      </c>
    </row>
    <row r="54" spans="1:17" ht="12.75">
      <c r="A54" t="s">
        <v>173</v>
      </c>
      <c r="B54" t="s">
        <v>63</v>
      </c>
      <c r="C54">
        <v>3179558</v>
      </c>
      <c r="M54">
        <v>3179558</v>
      </c>
      <c r="Q54">
        <v>6755836</v>
      </c>
    </row>
    <row r="55" spans="1:17" ht="12.75">
      <c r="A55" t="s">
        <v>174</v>
      </c>
      <c r="B55" t="s">
        <v>63</v>
      </c>
      <c r="C55">
        <v>3200488</v>
      </c>
      <c r="M55">
        <v>3200488</v>
      </c>
      <c r="Q55">
        <v>6776766</v>
      </c>
    </row>
    <row r="56" spans="1:17" ht="12.75">
      <c r="A56" t="s">
        <v>175</v>
      </c>
      <c r="B56" t="s">
        <v>63</v>
      </c>
      <c r="C56">
        <v>3219464</v>
      </c>
      <c r="M56">
        <v>3219464</v>
      </c>
      <c r="Q56">
        <v>6795742</v>
      </c>
    </row>
    <row r="57" spans="1:17" ht="12.75">
      <c r="A57" t="s">
        <v>176</v>
      </c>
      <c r="B57" t="s">
        <v>63</v>
      </c>
      <c r="C57">
        <v>3240875</v>
      </c>
      <c r="M57">
        <v>3240875</v>
      </c>
      <c r="Q57">
        <v>6817153</v>
      </c>
    </row>
    <row r="58" spans="1:17" ht="12.75">
      <c r="A58" t="s">
        <v>177</v>
      </c>
      <c r="B58" t="s">
        <v>63</v>
      </c>
      <c r="C58">
        <v>3258651</v>
      </c>
      <c r="M58">
        <v>3258651</v>
      </c>
      <c r="Q58">
        <v>6834929</v>
      </c>
    </row>
    <row r="59" spans="1:17" ht="12.75">
      <c r="A59" t="s">
        <v>178</v>
      </c>
      <c r="B59" t="s">
        <v>63</v>
      </c>
      <c r="C59">
        <v>3272243</v>
      </c>
      <c r="M59">
        <v>3272243</v>
      </c>
      <c r="Q59">
        <v>6848521</v>
      </c>
    </row>
    <row r="60" spans="1:17" ht="12.75">
      <c r="A60" t="s">
        <v>179</v>
      </c>
      <c r="B60" t="s">
        <v>63</v>
      </c>
      <c r="C60">
        <v>3284969</v>
      </c>
      <c r="M60">
        <v>3284969</v>
      </c>
      <c r="Q60">
        <v>6861247</v>
      </c>
    </row>
    <row r="61" spans="1:17" ht="12.75">
      <c r="A61" t="s">
        <v>180</v>
      </c>
      <c r="B61" t="s">
        <v>63</v>
      </c>
      <c r="C61">
        <v>3300800</v>
      </c>
      <c r="M61">
        <v>3300800</v>
      </c>
      <c r="Q61">
        <v>6877078</v>
      </c>
    </row>
    <row r="62" spans="1:17" ht="12.75">
      <c r="A62" t="s">
        <v>181</v>
      </c>
      <c r="B62" t="s">
        <v>63</v>
      </c>
      <c r="C62">
        <v>3310834</v>
      </c>
      <c r="M62">
        <v>3310834</v>
      </c>
      <c r="Q62">
        <v>6887112</v>
      </c>
    </row>
    <row r="63" spans="1:17" ht="12.75">
      <c r="A63" t="s">
        <v>182</v>
      </c>
      <c r="B63" t="s">
        <v>63</v>
      </c>
      <c r="C63">
        <v>3322939</v>
      </c>
      <c r="M63">
        <v>3322939</v>
      </c>
      <c r="Q63">
        <v>6899217</v>
      </c>
    </row>
    <row r="64" spans="1:17" ht="12.75">
      <c r="A64" t="s">
        <v>183</v>
      </c>
      <c r="B64" t="s">
        <v>63</v>
      </c>
      <c r="C64">
        <v>3336063</v>
      </c>
      <c r="M64">
        <v>3336063</v>
      </c>
      <c r="Q64">
        <v>6912341</v>
      </c>
    </row>
    <row r="65" spans="1:17" ht="12.75">
      <c r="A65" t="s">
        <v>184</v>
      </c>
      <c r="B65" t="s">
        <v>63</v>
      </c>
      <c r="C65">
        <v>3350300</v>
      </c>
      <c r="M65">
        <v>3350300</v>
      </c>
      <c r="Q65">
        <v>6926578</v>
      </c>
    </row>
    <row r="66" spans="1:17" ht="12.75">
      <c r="A66" t="s">
        <v>185</v>
      </c>
      <c r="B66" t="s">
        <v>63</v>
      </c>
      <c r="C66">
        <v>3364639</v>
      </c>
      <c r="M66">
        <v>3364639</v>
      </c>
      <c r="Q66">
        <v>6940917</v>
      </c>
    </row>
    <row r="67" spans="1:17" ht="12.75">
      <c r="A67" t="s">
        <v>186</v>
      </c>
      <c r="B67" t="s">
        <v>63</v>
      </c>
      <c r="C67">
        <v>3381879</v>
      </c>
      <c r="M67">
        <v>3381879</v>
      </c>
      <c r="Q67">
        <v>6958157</v>
      </c>
    </row>
    <row r="68" spans="1:17" ht="12.75">
      <c r="A68" t="s">
        <v>187</v>
      </c>
      <c r="B68" t="s">
        <v>63</v>
      </c>
      <c r="C68">
        <v>3401630</v>
      </c>
      <c r="M68">
        <v>3401630</v>
      </c>
      <c r="Q68">
        <v>6977908</v>
      </c>
    </row>
    <row r="69" spans="1:17" ht="12.75">
      <c r="A69" t="s">
        <v>188</v>
      </c>
      <c r="B69" t="s">
        <v>63</v>
      </c>
      <c r="C69">
        <v>3412058</v>
      </c>
      <c r="M69">
        <v>3412058</v>
      </c>
      <c r="Q69">
        <v>6988336</v>
      </c>
    </row>
    <row r="70" spans="1:17" ht="12.75">
      <c r="A70" t="s">
        <v>189</v>
      </c>
      <c r="B70" t="s">
        <v>63</v>
      </c>
      <c r="C70">
        <v>3420807</v>
      </c>
      <c r="M70">
        <v>3420807</v>
      </c>
      <c r="Q70">
        <v>6997085</v>
      </c>
    </row>
    <row r="71" spans="1:17" ht="12.75">
      <c r="A71" t="s">
        <v>190</v>
      </c>
      <c r="B71" t="s">
        <v>63</v>
      </c>
      <c r="C71">
        <v>3435467</v>
      </c>
      <c r="M71">
        <v>3435467</v>
      </c>
      <c r="Q71">
        <v>7011745</v>
      </c>
    </row>
    <row r="72" spans="1:17" ht="12.75">
      <c r="A72" t="s">
        <v>191</v>
      </c>
      <c r="B72" t="s">
        <v>63</v>
      </c>
      <c r="C72">
        <v>3450322</v>
      </c>
      <c r="M72">
        <v>3450322</v>
      </c>
      <c r="Q72">
        <v>7026600</v>
      </c>
    </row>
    <row r="73" spans="1:17" ht="12.75">
      <c r="A73" t="s">
        <v>192</v>
      </c>
      <c r="B73" t="s">
        <v>63</v>
      </c>
      <c r="C73">
        <v>3466032</v>
      </c>
      <c r="M73">
        <v>3466032</v>
      </c>
      <c r="Q73">
        <v>7042310</v>
      </c>
    </row>
    <row r="74" spans="1:17" ht="12.75">
      <c r="A74" t="s">
        <v>193</v>
      </c>
      <c r="B74" t="s">
        <v>63</v>
      </c>
      <c r="C74">
        <v>3485765</v>
      </c>
      <c r="M74">
        <v>3485765</v>
      </c>
      <c r="Q74">
        <v>7062043</v>
      </c>
    </row>
    <row r="75" spans="1:17" ht="12.75">
      <c r="A75" t="s">
        <v>194</v>
      </c>
      <c r="B75" t="s">
        <v>63</v>
      </c>
      <c r="C75">
        <v>3507993</v>
      </c>
      <c r="M75">
        <v>3507993</v>
      </c>
      <c r="Q75">
        <v>7084271</v>
      </c>
    </row>
    <row r="76" spans="1:17" ht="12.75">
      <c r="A76" t="s">
        <v>195</v>
      </c>
      <c r="B76" t="s">
        <v>63</v>
      </c>
      <c r="C76">
        <v>3520224</v>
      </c>
      <c r="M76">
        <v>3520224</v>
      </c>
      <c r="Q76">
        <v>7096502</v>
      </c>
    </row>
    <row r="77" spans="1:17" ht="12.75">
      <c r="A77" t="s">
        <v>196</v>
      </c>
      <c r="B77" t="s">
        <v>63</v>
      </c>
      <c r="C77">
        <v>3534318</v>
      </c>
      <c r="M77">
        <v>3534318</v>
      </c>
      <c r="Q77">
        <v>7110596</v>
      </c>
    </row>
    <row r="78" spans="1:17" ht="12.75">
      <c r="A78" t="s">
        <v>197</v>
      </c>
      <c r="B78" t="s">
        <v>63</v>
      </c>
      <c r="C78">
        <v>3550922</v>
      </c>
      <c r="M78">
        <v>3550922</v>
      </c>
      <c r="Q78">
        <v>7127200</v>
      </c>
    </row>
    <row r="79" spans="1:17" ht="12.75">
      <c r="A79" t="s">
        <v>198</v>
      </c>
      <c r="B79" t="s">
        <v>63</v>
      </c>
      <c r="C79">
        <v>3569377</v>
      </c>
      <c r="M79">
        <v>3569377</v>
      </c>
      <c r="Q79">
        <v>7145655</v>
      </c>
    </row>
    <row r="80" spans="1:17" ht="12.75">
      <c r="A80" t="s">
        <v>199</v>
      </c>
      <c r="B80" t="s">
        <v>63</v>
      </c>
      <c r="C80">
        <v>3591042</v>
      </c>
      <c r="M80">
        <v>3591042</v>
      </c>
      <c r="Q80">
        <v>7167320</v>
      </c>
    </row>
    <row r="81" spans="1:17" ht="12.75">
      <c r="A81" t="s">
        <v>200</v>
      </c>
      <c r="B81" t="s">
        <v>63</v>
      </c>
      <c r="C81">
        <v>3619429</v>
      </c>
      <c r="M81">
        <v>3619429</v>
      </c>
      <c r="Q81">
        <v>7195707</v>
      </c>
    </row>
    <row r="82" spans="1:17" ht="12.75">
      <c r="A82" t="s">
        <v>201</v>
      </c>
      <c r="B82" t="s">
        <v>63</v>
      </c>
      <c r="C82">
        <v>3652710</v>
      </c>
      <c r="M82">
        <v>3652710</v>
      </c>
      <c r="Q82">
        <v>7228988</v>
      </c>
    </row>
    <row r="83" spans="1:17" ht="12.75">
      <c r="A83" t="s">
        <v>202</v>
      </c>
      <c r="B83" t="s">
        <v>63</v>
      </c>
      <c r="C83">
        <v>3670377</v>
      </c>
      <c r="M83">
        <v>3670377</v>
      </c>
      <c r="Q83">
        <v>7246655</v>
      </c>
    </row>
    <row r="84" spans="1:17" ht="12.75">
      <c r="A84" t="s">
        <v>203</v>
      </c>
      <c r="B84" t="s">
        <v>63</v>
      </c>
      <c r="C84">
        <v>3687038</v>
      </c>
      <c r="M84">
        <v>3687038</v>
      </c>
      <c r="Q84">
        <v>7263316</v>
      </c>
    </row>
    <row r="85" spans="1:17" ht="12.75">
      <c r="A85" t="s">
        <v>204</v>
      </c>
      <c r="B85" t="s">
        <v>63</v>
      </c>
      <c r="C85">
        <v>3708154</v>
      </c>
      <c r="M85">
        <v>3708154</v>
      </c>
      <c r="Q85">
        <v>7284432</v>
      </c>
    </row>
    <row r="86" spans="1:17" ht="12.75">
      <c r="A86" t="s">
        <v>205</v>
      </c>
      <c r="B86" t="s">
        <v>63</v>
      </c>
      <c r="C86">
        <v>3726897</v>
      </c>
      <c r="M86">
        <v>3726897</v>
      </c>
      <c r="Q86">
        <v>7303175</v>
      </c>
    </row>
    <row r="87" spans="1:17" ht="12.75">
      <c r="A87" t="s">
        <v>206</v>
      </c>
      <c r="B87" t="s">
        <v>63</v>
      </c>
      <c r="C87">
        <v>3743177</v>
      </c>
      <c r="M87">
        <v>3743177</v>
      </c>
      <c r="Q87">
        <v>7319455</v>
      </c>
    </row>
    <row r="88" spans="1:17" ht="12.75">
      <c r="A88" t="s">
        <v>207</v>
      </c>
      <c r="B88" t="s">
        <v>63</v>
      </c>
      <c r="C88">
        <v>3763316</v>
      </c>
      <c r="M88">
        <v>3763316</v>
      </c>
      <c r="Q88">
        <v>7339594</v>
      </c>
    </row>
    <row r="89" spans="1:17" ht="12.75">
      <c r="A89" t="s">
        <v>208</v>
      </c>
      <c r="B89" t="s">
        <v>63</v>
      </c>
      <c r="C89">
        <v>3792231</v>
      </c>
      <c r="M89">
        <v>3792231</v>
      </c>
      <c r="Q89">
        <v>7368509</v>
      </c>
    </row>
    <row r="90" spans="1:17" ht="12.75">
      <c r="A90" t="s">
        <v>209</v>
      </c>
      <c r="B90" t="s">
        <v>63</v>
      </c>
      <c r="C90">
        <v>3807174</v>
      </c>
      <c r="M90">
        <v>3807174</v>
      </c>
      <c r="Q90">
        <v>7383452</v>
      </c>
    </row>
    <row r="91" spans="1:17" ht="12.75">
      <c r="A91" t="s">
        <v>210</v>
      </c>
      <c r="B91" t="s">
        <v>63</v>
      </c>
      <c r="C91">
        <v>3825379</v>
      </c>
      <c r="M91">
        <v>3825379</v>
      </c>
      <c r="Q91">
        <v>7401657</v>
      </c>
    </row>
    <row r="92" spans="1:17" ht="12.75">
      <c r="A92" t="s">
        <v>211</v>
      </c>
      <c r="B92" t="s">
        <v>63</v>
      </c>
      <c r="C92">
        <v>3849003</v>
      </c>
      <c r="M92">
        <v>3849003</v>
      </c>
      <c r="Q92">
        <v>7425281</v>
      </c>
    </row>
    <row r="93" spans="1:17" ht="12.75">
      <c r="A93" t="s">
        <v>212</v>
      </c>
      <c r="B93" t="s">
        <v>63</v>
      </c>
      <c r="C93">
        <v>3872276</v>
      </c>
      <c r="M93">
        <v>3872276</v>
      </c>
      <c r="Q93">
        <v>7448554</v>
      </c>
    </row>
    <row r="94" spans="1:17" ht="12.75">
      <c r="A94" t="s">
        <v>213</v>
      </c>
      <c r="B94" t="s">
        <v>63</v>
      </c>
      <c r="C94">
        <v>3889775</v>
      </c>
      <c r="M94">
        <v>3889775</v>
      </c>
      <c r="Q94">
        <v>7466053</v>
      </c>
    </row>
    <row r="95" spans="1:17" ht="12.75">
      <c r="A95" t="s">
        <v>214</v>
      </c>
      <c r="B95" t="s">
        <v>63</v>
      </c>
      <c r="C95">
        <v>3907834</v>
      </c>
      <c r="M95">
        <v>3907834</v>
      </c>
      <c r="Q95">
        <v>7484112</v>
      </c>
    </row>
    <row r="96" spans="1:17" ht="12.75">
      <c r="A96" t="s">
        <v>215</v>
      </c>
      <c r="B96" t="s">
        <v>63</v>
      </c>
      <c r="C96">
        <v>3940619</v>
      </c>
      <c r="M96">
        <v>3940619</v>
      </c>
      <c r="Q96">
        <v>7516897</v>
      </c>
    </row>
    <row r="97" spans="1:17" ht="12.75">
      <c r="A97" t="s">
        <v>216</v>
      </c>
      <c r="B97" t="s">
        <v>63</v>
      </c>
      <c r="C97">
        <v>3952121</v>
      </c>
      <c r="M97">
        <v>3952121</v>
      </c>
      <c r="Q97">
        <v>7528399</v>
      </c>
    </row>
    <row r="98" spans="1:17" ht="12.75">
      <c r="A98" t="s">
        <v>217</v>
      </c>
      <c r="B98" t="s">
        <v>63</v>
      </c>
      <c r="C98">
        <v>3966441</v>
      </c>
      <c r="M98">
        <v>3966441</v>
      </c>
      <c r="Q98">
        <v>7542719</v>
      </c>
    </row>
    <row r="99" spans="1:17" ht="12.75">
      <c r="A99" t="s">
        <v>218</v>
      </c>
      <c r="B99" t="s">
        <v>63</v>
      </c>
      <c r="C99">
        <v>3989763</v>
      </c>
      <c r="M99">
        <v>3989763</v>
      </c>
      <c r="Q99">
        <v>7566041</v>
      </c>
    </row>
    <row r="100" spans="1:17" ht="12.75">
      <c r="A100" t="s">
        <v>219</v>
      </c>
      <c r="B100" t="s">
        <v>63</v>
      </c>
      <c r="C100">
        <v>4000660</v>
      </c>
      <c r="M100">
        <v>4000660</v>
      </c>
      <c r="Q100">
        <v>7576938</v>
      </c>
    </row>
    <row r="101" spans="1:17" ht="12.75">
      <c r="A101" t="s">
        <v>220</v>
      </c>
      <c r="B101" t="s">
        <v>63</v>
      </c>
      <c r="C101">
        <v>4011749</v>
      </c>
      <c r="M101">
        <v>4011749</v>
      </c>
      <c r="Q101">
        <v>7588027</v>
      </c>
    </row>
    <row r="102" spans="1:17" ht="12.75">
      <c r="A102" t="s">
        <v>221</v>
      </c>
      <c r="B102" t="s">
        <v>63</v>
      </c>
      <c r="C102">
        <v>4032793</v>
      </c>
      <c r="M102">
        <v>4032793</v>
      </c>
      <c r="Q102">
        <v>7609071</v>
      </c>
    </row>
    <row r="103" spans="1:17" ht="12.75">
      <c r="A103" t="s">
        <v>222</v>
      </c>
      <c r="B103" t="s">
        <v>63</v>
      </c>
      <c r="C103">
        <v>4046993</v>
      </c>
      <c r="M103">
        <v>4046993</v>
      </c>
      <c r="Q103">
        <v>7623271</v>
      </c>
    </row>
    <row r="104" spans="1:17" ht="12.75">
      <c r="A104" t="s">
        <v>223</v>
      </c>
      <c r="B104" t="s">
        <v>63</v>
      </c>
      <c r="C104">
        <v>4057516</v>
      </c>
      <c r="M104">
        <v>4057516</v>
      </c>
      <c r="Q104">
        <v>7633794</v>
      </c>
    </row>
    <row r="105" spans="1:17" ht="12.75">
      <c r="A105" t="s">
        <v>224</v>
      </c>
      <c r="B105" t="s">
        <v>63</v>
      </c>
      <c r="C105">
        <v>4071165</v>
      </c>
      <c r="M105">
        <v>4071165</v>
      </c>
      <c r="Q105">
        <v>7647443</v>
      </c>
    </row>
    <row r="106" spans="1:17" ht="12.75">
      <c r="A106" t="s">
        <v>225</v>
      </c>
      <c r="B106" t="s">
        <v>63</v>
      </c>
      <c r="C106">
        <v>4083601</v>
      </c>
      <c r="M106">
        <v>4083601</v>
      </c>
      <c r="Q106">
        <v>7659879</v>
      </c>
    </row>
    <row r="107" spans="1:17" ht="12.75">
      <c r="A107" t="s">
        <v>226</v>
      </c>
      <c r="B107" t="s">
        <v>63</v>
      </c>
      <c r="C107">
        <v>4094914</v>
      </c>
      <c r="M107">
        <v>4094914</v>
      </c>
      <c r="Q107">
        <v>7671192</v>
      </c>
    </row>
    <row r="108" spans="1:17" ht="12.75">
      <c r="A108" t="s">
        <v>227</v>
      </c>
      <c r="B108" t="s">
        <v>63</v>
      </c>
      <c r="C108">
        <v>4111758</v>
      </c>
      <c r="M108">
        <v>4111758</v>
      </c>
      <c r="Q108">
        <v>7688036</v>
      </c>
    </row>
    <row r="109" spans="1:17" ht="12.75">
      <c r="A109" t="s">
        <v>228</v>
      </c>
      <c r="B109" t="s">
        <v>63</v>
      </c>
      <c r="C109">
        <v>4129565</v>
      </c>
      <c r="M109">
        <v>4129565</v>
      </c>
      <c r="Q109">
        <v>7705843</v>
      </c>
    </row>
    <row r="110" spans="1:17" ht="12.75">
      <c r="A110" t="s">
        <v>229</v>
      </c>
      <c r="B110" t="s">
        <v>63</v>
      </c>
      <c r="C110">
        <v>4150163</v>
      </c>
      <c r="M110">
        <v>4150163</v>
      </c>
      <c r="Q110">
        <v>7726441</v>
      </c>
    </row>
    <row r="111" spans="1:17" ht="12.75">
      <c r="A111" t="s">
        <v>230</v>
      </c>
      <c r="B111" t="s">
        <v>63</v>
      </c>
      <c r="C111">
        <v>4164293</v>
      </c>
      <c r="M111">
        <v>4164293</v>
      </c>
      <c r="Q111">
        <v>7740571</v>
      </c>
    </row>
    <row r="112" spans="1:17" ht="12.75">
      <c r="A112" t="s">
        <v>231</v>
      </c>
      <c r="B112" t="s">
        <v>63</v>
      </c>
      <c r="C112">
        <v>4175738</v>
      </c>
      <c r="M112">
        <v>4175738</v>
      </c>
      <c r="Q112">
        <v>7752016</v>
      </c>
    </row>
    <row r="113" spans="1:17" ht="12.75">
      <c r="A113" t="s">
        <v>232</v>
      </c>
      <c r="B113" t="s">
        <v>63</v>
      </c>
      <c r="C113">
        <v>4189364</v>
      </c>
      <c r="M113">
        <v>4189364</v>
      </c>
      <c r="Q113">
        <v>7765642</v>
      </c>
    </row>
    <row r="114" spans="1:17" ht="12.75">
      <c r="A114" t="s">
        <v>233</v>
      </c>
      <c r="B114" t="s">
        <v>63</v>
      </c>
      <c r="C114">
        <v>4200224</v>
      </c>
      <c r="M114">
        <v>4200224</v>
      </c>
      <c r="Q114">
        <v>7776502</v>
      </c>
    </row>
    <row r="115" spans="1:17" ht="12.75">
      <c r="A115" t="s">
        <v>234</v>
      </c>
      <c r="B115" t="s">
        <v>63</v>
      </c>
      <c r="C115">
        <v>4209691</v>
      </c>
      <c r="M115">
        <v>4209691</v>
      </c>
      <c r="Q115">
        <v>7785969</v>
      </c>
    </row>
    <row r="116" spans="1:17" ht="12.75">
      <c r="A116" t="s">
        <v>235</v>
      </c>
      <c r="B116" t="s">
        <v>63</v>
      </c>
      <c r="C116">
        <v>4220357</v>
      </c>
      <c r="M116">
        <v>4220357</v>
      </c>
      <c r="Q116">
        <v>7796635</v>
      </c>
    </row>
    <row r="117" spans="1:17" ht="12.75">
      <c r="A117" t="s">
        <v>236</v>
      </c>
      <c r="B117" t="s">
        <v>63</v>
      </c>
      <c r="C117">
        <v>4232641</v>
      </c>
      <c r="M117">
        <v>4232641</v>
      </c>
      <c r="Q117">
        <v>7808919</v>
      </c>
    </row>
    <row r="118" spans="1:17" ht="12.75">
      <c r="A118" t="s">
        <v>237</v>
      </c>
      <c r="B118" t="s">
        <v>63</v>
      </c>
      <c r="C118">
        <v>4249492</v>
      </c>
      <c r="M118">
        <v>4249492</v>
      </c>
      <c r="Q118">
        <v>7825770</v>
      </c>
    </row>
    <row r="119" spans="1:17" ht="12.75">
      <c r="A119" t="s">
        <v>238</v>
      </c>
      <c r="B119" t="s">
        <v>63</v>
      </c>
      <c r="C119">
        <v>4267017</v>
      </c>
      <c r="M119">
        <v>4267017</v>
      </c>
      <c r="Q119">
        <v>7843295</v>
      </c>
    </row>
    <row r="120" spans="1:17" ht="12.75">
      <c r="A120" t="s">
        <v>239</v>
      </c>
      <c r="B120" t="s">
        <v>63</v>
      </c>
      <c r="C120">
        <v>4276759</v>
      </c>
      <c r="M120">
        <v>4276759</v>
      </c>
      <c r="Q120">
        <v>7853037</v>
      </c>
    </row>
    <row r="121" spans="1:17" ht="12.75">
      <c r="A121" t="s">
        <v>240</v>
      </c>
      <c r="B121" t="s">
        <v>63</v>
      </c>
      <c r="C121">
        <v>4290914</v>
      </c>
      <c r="M121">
        <v>4290914</v>
      </c>
      <c r="Q121">
        <v>7867192</v>
      </c>
    </row>
    <row r="122" spans="1:17" ht="12.75">
      <c r="A122" t="s">
        <v>241</v>
      </c>
      <c r="B122" t="s">
        <v>63</v>
      </c>
      <c r="C122">
        <v>4302928</v>
      </c>
      <c r="M122">
        <v>4302928</v>
      </c>
      <c r="Q122">
        <v>7879206</v>
      </c>
    </row>
    <row r="123" spans="1:17" ht="12.75">
      <c r="A123" t="s">
        <v>242</v>
      </c>
      <c r="B123" t="s">
        <v>63</v>
      </c>
      <c r="C123">
        <v>4320348</v>
      </c>
      <c r="M123">
        <v>4320348</v>
      </c>
      <c r="Q123">
        <v>7896626</v>
      </c>
    </row>
    <row r="124" spans="1:17" ht="12.75">
      <c r="A124" t="s">
        <v>243</v>
      </c>
      <c r="B124" t="s">
        <v>63</v>
      </c>
      <c r="C124">
        <v>4335337</v>
      </c>
      <c r="M124">
        <v>4335337</v>
      </c>
      <c r="Q124">
        <v>7911615</v>
      </c>
    </row>
    <row r="125" spans="1:17" ht="12.75">
      <c r="A125" t="s">
        <v>244</v>
      </c>
      <c r="B125" t="s">
        <v>63</v>
      </c>
      <c r="C125">
        <v>4347733</v>
      </c>
      <c r="M125">
        <v>4347733</v>
      </c>
      <c r="Q125">
        <v>7924011</v>
      </c>
    </row>
    <row r="126" spans="1:17" ht="12.75">
      <c r="A126" t="s">
        <v>245</v>
      </c>
      <c r="B126" t="s">
        <v>63</v>
      </c>
      <c r="C126">
        <v>4356323</v>
      </c>
      <c r="M126">
        <v>4356323</v>
      </c>
      <c r="Q126">
        <v>7932601</v>
      </c>
    </row>
    <row r="127" spans="1:17" ht="12.75">
      <c r="A127" t="s">
        <v>246</v>
      </c>
      <c r="B127" t="s">
        <v>63</v>
      </c>
      <c r="C127">
        <v>4366925</v>
      </c>
      <c r="M127">
        <v>4366925</v>
      </c>
      <c r="Q127">
        <v>7943203</v>
      </c>
    </row>
    <row r="128" spans="1:17" ht="12.75">
      <c r="A128" t="s">
        <v>247</v>
      </c>
      <c r="B128" t="s">
        <v>63</v>
      </c>
      <c r="C128">
        <v>4376601</v>
      </c>
      <c r="M128">
        <v>4376601</v>
      </c>
      <c r="Q128">
        <v>7952879</v>
      </c>
    </row>
    <row r="129" spans="1:17" ht="12.75">
      <c r="A129" t="s">
        <v>248</v>
      </c>
      <c r="B129" t="s">
        <v>63</v>
      </c>
      <c r="C129">
        <v>4387102</v>
      </c>
      <c r="M129">
        <v>4387102</v>
      </c>
      <c r="Q129">
        <v>7963380</v>
      </c>
    </row>
    <row r="130" spans="1:17" ht="12.75">
      <c r="A130" t="s">
        <v>249</v>
      </c>
      <c r="B130" t="s">
        <v>63</v>
      </c>
      <c r="C130">
        <v>4402579</v>
      </c>
      <c r="M130">
        <v>4402579</v>
      </c>
      <c r="Q130">
        <v>7978857</v>
      </c>
    </row>
    <row r="131" spans="1:17" ht="12.75">
      <c r="A131" t="s">
        <v>250</v>
      </c>
      <c r="B131" t="s">
        <v>63</v>
      </c>
      <c r="C131">
        <v>4423558</v>
      </c>
      <c r="M131">
        <v>4423558</v>
      </c>
      <c r="Q131">
        <v>7999836</v>
      </c>
    </row>
    <row r="132" spans="1:17" ht="12.75">
      <c r="A132" t="s">
        <v>251</v>
      </c>
      <c r="B132" t="s">
        <v>63</v>
      </c>
      <c r="C132">
        <v>4436357</v>
      </c>
      <c r="M132">
        <v>4436357</v>
      </c>
      <c r="Q132">
        <v>8012635</v>
      </c>
    </row>
    <row r="133" spans="1:17" ht="12.75">
      <c r="A133" t="s">
        <v>252</v>
      </c>
      <c r="B133" t="s">
        <v>63</v>
      </c>
      <c r="C133">
        <v>4447616</v>
      </c>
      <c r="M133">
        <v>4447616</v>
      </c>
      <c r="Q133">
        <v>8023894</v>
      </c>
    </row>
    <row r="134" spans="1:17" ht="12.75">
      <c r="A134" t="s">
        <v>253</v>
      </c>
      <c r="B134" t="s">
        <v>63</v>
      </c>
      <c r="C134">
        <v>4459218</v>
      </c>
      <c r="M134">
        <v>4459218</v>
      </c>
      <c r="Q134">
        <v>8035496</v>
      </c>
    </row>
    <row r="135" spans="1:17" ht="12.75">
      <c r="A135" t="s">
        <v>254</v>
      </c>
      <c r="B135" t="s">
        <v>63</v>
      </c>
      <c r="C135">
        <v>4468029</v>
      </c>
      <c r="M135">
        <v>4468029</v>
      </c>
      <c r="Q135">
        <v>8044307</v>
      </c>
    </row>
    <row r="136" spans="1:17" ht="12.75">
      <c r="A136" t="s">
        <v>255</v>
      </c>
      <c r="B136" t="s">
        <v>63</v>
      </c>
      <c r="C136">
        <v>4480149</v>
      </c>
      <c r="M136">
        <v>4480149</v>
      </c>
      <c r="Q136">
        <v>8056427</v>
      </c>
    </row>
    <row r="137" spans="1:17" ht="12.75">
      <c r="A137" t="s">
        <v>256</v>
      </c>
      <c r="B137" t="s">
        <v>63</v>
      </c>
      <c r="C137">
        <v>4492555</v>
      </c>
      <c r="M137">
        <v>4492555</v>
      </c>
      <c r="Q137">
        <v>8068833</v>
      </c>
    </row>
    <row r="138" spans="1:17" ht="12.75">
      <c r="A138" t="s">
        <v>257</v>
      </c>
      <c r="B138" t="s">
        <v>63</v>
      </c>
      <c r="C138">
        <v>4503433</v>
      </c>
      <c r="M138">
        <v>4503433</v>
      </c>
      <c r="Q138">
        <v>8079711</v>
      </c>
    </row>
    <row r="139" spans="1:17" ht="12.75">
      <c r="A139" t="s">
        <v>258</v>
      </c>
      <c r="B139" t="s">
        <v>63</v>
      </c>
      <c r="C139">
        <v>4514517</v>
      </c>
      <c r="M139">
        <v>4514517</v>
      </c>
      <c r="Q139">
        <v>8090795</v>
      </c>
    </row>
    <row r="140" spans="1:17" ht="12.75">
      <c r="A140" t="s">
        <v>259</v>
      </c>
      <c r="B140" t="s">
        <v>63</v>
      </c>
      <c r="C140">
        <v>4521677</v>
      </c>
      <c r="D140">
        <v>3576278</v>
      </c>
      <c r="E140">
        <f aca="true" t="shared" si="0" ref="E140:F150">(C141-C140)/1000</f>
        <v>4.356</v>
      </c>
      <c r="F140">
        <f t="shared" si="0"/>
        <v>8.139</v>
      </c>
      <c r="G140">
        <f aca="true" t="shared" si="1" ref="G140:G150">E140/(F140+E140)</f>
        <v>0.34861944777911164</v>
      </c>
      <c r="H140">
        <v>0</v>
      </c>
      <c r="M140">
        <v>4521677</v>
      </c>
      <c r="N140">
        <v>3576278</v>
      </c>
      <c r="O140">
        <v>0</v>
      </c>
      <c r="P140">
        <v>0</v>
      </c>
      <c r="Q140">
        <v>8097955</v>
      </c>
    </row>
    <row r="141" spans="1:17" ht="12.75">
      <c r="A141" t="s">
        <v>260</v>
      </c>
      <c r="B141" t="s">
        <v>63</v>
      </c>
      <c r="C141">
        <v>4526033</v>
      </c>
      <c r="D141">
        <v>3584417</v>
      </c>
      <c r="E141">
        <f t="shared" si="0"/>
        <v>2.46</v>
      </c>
      <c r="F141">
        <f t="shared" si="0"/>
        <v>4.861</v>
      </c>
      <c r="G141">
        <f t="shared" si="1"/>
        <v>0.33601966944406503</v>
      </c>
      <c r="H141">
        <v>0</v>
      </c>
      <c r="M141">
        <v>4521677</v>
      </c>
      <c r="N141">
        <v>3576278</v>
      </c>
      <c r="O141">
        <v>4356</v>
      </c>
      <c r="P141">
        <v>8139</v>
      </c>
      <c r="Q141">
        <v>8110450</v>
      </c>
    </row>
    <row r="142" spans="1:17" ht="12.75">
      <c r="A142" t="s">
        <v>261</v>
      </c>
      <c r="B142" t="s">
        <v>63</v>
      </c>
      <c r="C142">
        <v>4528493</v>
      </c>
      <c r="D142">
        <v>3589278</v>
      </c>
      <c r="E142">
        <f t="shared" si="0"/>
        <v>2.889</v>
      </c>
      <c r="F142">
        <f t="shared" si="0"/>
        <v>4.614</v>
      </c>
      <c r="G142">
        <f t="shared" si="1"/>
        <v>0.38504598160735704</v>
      </c>
      <c r="H142">
        <v>0</v>
      </c>
      <c r="M142">
        <v>4521677</v>
      </c>
      <c r="N142">
        <v>3576278</v>
      </c>
      <c r="O142">
        <v>6816</v>
      </c>
      <c r="P142">
        <v>13000</v>
      </c>
      <c r="Q142">
        <v>8117771</v>
      </c>
    </row>
    <row r="143" spans="1:17" ht="12.75">
      <c r="A143" t="s">
        <v>262</v>
      </c>
      <c r="B143" t="s">
        <v>63</v>
      </c>
      <c r="C143">
        <v>4531382</v>
      </c>
      <c r="D143">
        <v>3593892</v>
      </c>
      <c r="E143">
        <f t="shared" si="0"/>
        <v>2.527</v>
      </c>
      <c r="F143">
        <f t="shared" si="0"/>
        <v>3.383</v>
      </c>
      <c r="G143">
        <f t="shared" si="1"/>
        <v>0.427580372250423</v>
      </c>
      <c r="H143">
        <v>0</v>
      </c>
      <c r="M143">
        <v>4521677</v>
      </c>
      <c r="N143">
        <v>3576278</v>
      </c>
      <c r="O143">
        <v>9705</v>
      </c>
      <c r="P143">
        <v>17614</v>
      </c>
      <c r="Q143">
        <v>8125274</v>
      </c>
    </row>
    <row r="144" spans="1:17" ht="12.75">
      <c r="A144" t="s">
        <v>263</v>
      </c>
      <c r="B144" t="s">
        <v>63</v>
      </c>
      <c r="C144">
        <v>4533909</v>
      </c>
      <c r="D144">
        <v>3597275</v>
      </c>
      <c r="E144">
        <f t="shared" si="0"/>
        <v>2.159</v>
      </c>
      <c r="F144">
        <f t="shared" si="0"/>
        <v>3.385</v>
      </c>
      <c r="G144">
        <f t="shared" si="1"/>
        <v>0.3894300144300144</v>
      </c>
      <c r="H144">
        <v>0</v>
      </c>
      <c r="M144">
        <v>4521677</v>
      </c>
      <c r="N144">
        <v>3576278</v>
      </c>
      <c r="O144">
        <v>12232</v>
      </c>
      <c r="P144">
        <v>20997</v>
      </c>
      <c r="Q144">
        <v>8131184</v>
      </c>
    </row>
    <row r="145" spans="1:17" ht="12.75">
      <c r="A145" t="s">
        <v>264</v>
      </c>
      <c r="B145" t="s">
        <v>63</v>
      </c>
      <c r="C145">
        <v>4536068</v>
      </c>
      <c r="D145">
        <v>3600660</v>
      </c>
      <c r="E145">
        <f t="shared" si="0"/>
        <v>4.2</v>
      </c>
      <c r="F145">
        <f t="shared" si="0"/>
        <v>5.565</v>
      </c>
      <c r="G145">
        <f t="shared" si="1"/>
        <v>0.43010752688172044</v>
      </c>
      <c r="H145">
        <v>0</v>
      </c>
      <c r="M145">
        <v>4521677</v>
      </c>
      <c r="N145">
        <v>3576278</v>
      </c>
      <c r="O145">
        <v>14391</v>
      </c>
      <c r="P145">
        <v>24382</v>
      </c>
      <c r="Q145">
        <v>8136728</v>
      </c>
    </row>
    <row r="146" spans="1:17" ht="12.75">
      <c r="A146" t="s">
        <v>265</v>
      </c>
      <c r="B146" t="s">
        <v>63</v>
      </c>
      <c r="C146">
        <v>4540268</v>
      </c>
      <c r="D146">
        <v>3606225</v>
      </c>
      <c r="E146">
        <f t="shared" si="0"/>
        <v>2.338</v>
      </c>
      <c r="F146">
        <f t="shared" si="0"/>
        <v>4.189</v>
      </c>
      <c r="G146">
        <f t="shared" si="1"/>
        <v>0.3582043817986824</v>
      </c>
      <c r="H146">
        <v>0</v>
      </c>
      <c r="M146">
        <v>4521677</v>
      </c>
      <c r="N146">
        <v>3576278</v>
      </c>
      <c r="O146">
        <v>18591</v>
      </c>
      <c r="P146">
        <v>29947</v>
      </c>
      <c r="Q146">
        <v>8146493</v>
      </c>
    </row>
    <row r="147" spans="1:17" ht="12.75">
      <c r="A147" t="s">
        <v>266</v>
      </c>
      <c r="B147" t="s">
        <v>63</v>
      </c>
      <c r="C147">
        <v>4542606</v>
      </c>
      <c r="D147">
        <v>3610414</v>
      </c>
      <c r="E147">
        <f t="shared" si="0"/>
        <v>3.121</v>
      </c>
      <c r="F147">
        <f t="shared" si="0"/>
        <v>5.673</v>
      </c>
      <c r="G147">
        <f t="shared" si="1"/>
        <v>0.35490106891062084</v>
      </c>
      <c r="H147">
        <v>0</v>
      </c>
      <c r="M147">
        <v>4521677</v>
      </c>
      <c r="N147">
        <v>3576278</v>
      </c>
      <c r="O147">
        <v>20929</v>
      </c>
      <c r="P147">
        <v>34136</v>
      </c>
      <c r="Q147">
        <v>8153020</v>
      </c>
    </row>
    <row r="148" spans="1:17" ht="12.75">
      <c r="A148" t="s">
        <v>267</v>
      </c>
      <c r="B148" t="s">
        <v>63</v>
      </c>
      <c r="C148">
        <v>4545727</v>
      </c>
      <c r="D148">
        <v>3616087</v>
      </c>
      <c r="E148">
        <f t="shared" si="0"/>
        <v>3.762</v>
      </c>
      <c r="F148">
        <f t="shared" si="0"/>
        <v>4.756</v>
      </c>
      <c r="G148">
        <f t="shared" si="1"/>
        <v>0.4416529701807936</v>
      </c>
      <c r="H148">
        <v>0</v>
      </c>
      <c r="M148">
        <v>4521677</v>
      </c>
      <c r="N148">
        <v>3576278</v>
      </c>
      <c r="O148">
        <v>24050</v>
      </c>
      <c r="P148">
        <v>39809</v>
      </c>
      <c r="Q148">
        <v>8161814</v>
      </c>
    </row>
    <row r="149" spans="1:17" ht="12.75">
      <c r="A149" t="s">
        <v>268</v>
      </c>
      <c r="B149" t="s">
        <v>63</v>
      </c>
      <c r="C149">
        <v>4549489</v>
      </c>
      <c r="D149">
        <v>3620843</v>
      </c>
      <c r="E149">
        <f t="shared" si="0"/>
        <v>2.892</v>
      </c>
      <c r="F149">
        <f t="shared" si="0"/>
        <v>4.612</v>
      </c>
      <c r="G149">
        <f t="shared" si="1"/>
        <v>0.3853944562899787</v>
      </c>
      <c r="H149">
        <v>0</v>
      </c>
      <c r="M149">
        <v>4521677</v>
      </c>
      <c r="N149">
        <v>3576278</v>
      </c>
      <c r="O149">
        <v>27812</v>
      </c>
      <c r="P149">
        <v>44565</v>
      </c>
      <c r="Q149">
        <v>8170332</v>
      </c>
    </row>
    <row r="150" spans="1:17" ht="12.75">
      <c r="A150" t="s">
        <v>269</v>
      </c>
      <c r="B150" t="s">
        <v>63</v>
      </c>
      <c r="C150">
        <v>4552381</v>
      </c>
      <c r="D150">
        <v>3625455</v>
      </c>
      <c r="E150">
        <f t="shared" si="0"/>
        <v>5.064</v>
      </c>
      <c r="F150">
        <f t="shared" si="0"/>
        <v>15.102</v>
      </c>
      <c r="G150">
        <f t="shared" si="1"/>
        <v>0.25111573936328474</v>
      </c>
      <c r="H150">
        <v>0</v>
      </c>
      <c r="M150">
        <v>4521677</v>
      </c>
      <c r="N150">
        <v>3576278</v>
      </c>
      <c r="O150">
        <v>30704</v>
      </c>
      <c r="P150">
        <v>49177</v>
      </c>
      <c r="Q150">
        <v>8177836</v>
      </c>
    </row>
    <row r="151" spans="1:17" ht="12.75">
      <c r="A151" t="s">
        <v>270</v>
      </c>
      <c r="B151" t="s">
        <v>63</v>
      </c>
      <c r="C151">
        <v>4557445</v>
      </c>
      <c r="D151">
        <v>3640557</v>
      </c>
      <c r="E151">
        <f>(C152-C151)/1000</f>
        <v>1.925</v>
      </c>
      <c r="F151">
        <f>(D152-D151)/1000</f>
        <v>4.778</v>
      </c>
      <c r="G151">
        <f>E151/(F151+E151)</f>
        <v>0.2871848426077876</v>
      </c>
      <c r="H151">
        <v>0</v>
      </c>
      <c r="M151">
        <v>4521677</v>
      </c>
      <c r="N151">
        <v>3576278</v>
      </c>
      <c r="O151">
        <v>35768</v>
      </c>
      <c r="P151">
        <v>64279</v>
      </c>
      <c r="Q151">
        <v>8198002</v>
      </c>
    </row>
    <row r="152" spans="1:17" ht="12.75">
      <c r="A152" t="s">
        <v>271</v>
      </c>
      <c r="B152" t="s">
        <v>63</v>
      </c>
      <c r="C152">
        <v>4559370</v>
      </c>
      <c r="D152">
        <v>3645335</v>
      </c>
      <c r="G152">
        <v>0</v>
      </c>
      <c r="H152">
        <v>0</v>
      </c>
      <c r="M152">
        <v>4521677</v>
      </c>
      <c r="N152">
        <v>3576278</v>
      </c>
      <c r="O152">
        <v>37693</v>
      </c>
      <c r="P152">
        <v>69057</v>
      </c>
      <c r="Q152">
        <v>8204705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4"/>
  <sheetViews>
    <sheetView workbookViewId="0" topLeftCell="A1">
      <selection activeCell="D13" sqref="D13"/>
    </sheetView>
  </sheetViews>
  <sheetFormatPr defaultColWidth="11.421875" defaultRowHeight="12.75"/>
  <cols>
    <col min="1" max="1" width="35.140625" style="0" bestFit="1" customWidth="1"/>
    <col min="2" max="2" width="26.7109375" style="0" bestFit="1" customWidth="1"/>
    <col min="3" max="3" width="17.8515625" style="0" bestFit="1" customWidth="1"/>
    <col min="4" max="4" width="22.00390625" style="0" bestFit="1" customWidth="1"/>
    <col min="5" max="5" width="27.140625" style="0" bestFit="1" customWidth="1"/>
    <col min="7" max="7" width="22.140625" style="0" bestFit="1" customWidth="1"/>
    <col min="9" max="9" width="13.8515625" style="0" bestFit="1" customWidth="1"/>
    <col min="11" max="11" width="17.00390625" style="0" customWidth="1"/>
  </cols>
  <sheetData>
    <row r="1" spans="1:9" ht="12.75">
      <c r="A1" t="s">
        <v>5</v>
      </c>
      <c r="B1" s="1">
        <v>35</v>
      </c>
      <c r="C1" t="s">
        <v>8</v>
      </c>
      <c r="E1" t="s">
        <v>114</v>
      </c>
      <c r="F1" t="s">
        <v>2</v>
      </c>
      <c r="G1" t="s">
        <v>3</v>
      </c>
      <c r="H1" t="s">
        <v>4</v>
      </c>
      <c r="I1" t="s">
        <v>18</v>
      </c>
    </row>
    <row r="2" spans="1:9" ht="12.75">
      <c r="A2" t="s">
        <v>7</v>
      </c>
      <c r="B2" s="1">
        <v>3500</v>
      </c>
      <c r="C2" t="s">
        <v>9</v>
      </c>
      <c r="E2" s="24" t="s">
        <v>0</v>
      </c>
      <c r="F2" s="1">
        <v>12.72</v>
      </c>
      <c r="G2" s="1">
        <v>16.53</v>
      </c>
      <c r="H2" s="1">
        <v>54.86</v>
      </c>
      <c r="I2" s="1">
        <v>15.11</v>
      </c>
    </row>
    <row r="3" spans="1:8" ht="12.75">
      <c r="A3" s="8" t="s">
        <v>66</v>
      </c>
      <c r="B3" s="13">
        <f>H172/(H172+I172)</f>
        <v>0.3543495903960957</v>
      </c>
      <c r="E3" s="24" t="s">
        <v>1</v>
      </c>
      <c r="F3" s="1">
        <v>8.62</v>
      </c>
      <c r="G3" s="1">
        <v>11.12</v>
      </c>
      <c r="H3" s="1">
        <v>12.22</v>
      </c>
    </row>
    <row r="4" spans="3:8" ht="12.75">
      <c r="C4" t="s">
        <v>30</v>
      </c>
      <c r="D4" s="26"/>
      <c r="E4" s="24" t="s">
        <v>6</v>
      </c>
      <c r="F4" s="8">
        <f>((F3*$B$1)+(F2*(100-$B$1)))/100</f>
        <v>11.285</v>
      </c>
      <c r="G4" s="8">
        <f>((G3*$B$1)+(G2*(100-$B$1)))/100</f>
        <v>14.636500000000002</v>
      </c>
      <c r="H4" s="8">
        <f>((H3*$B$1)+(H2*(100-$B$1)))/100</f>
        <v>39.93600000000001</v>
      </c>
    </row>
    <row r="5" spans="1:4" ht="12.75">
      <c r="A5" s="8" t="s">
        <v>16</v>
      </c>
      <c r="B5" s="9">
        <f>12*I2+D172+B174*F4/100</f>
        <v>706.6428187100003</v>
      </c>
      <c r="C5" s="16">
        <f>-1*1000*($B$8-B5)/$B$2</f>
        <v>8.88056351114288</v>
      </c>
      <c r="D5" s="28">
        <f>$B$11-B5</f>
        <v>72.35718128999974</v>
      </c>
    </row>
    <row r="6" spans="1:7" ht="12.75">
      <c r="A6" s="8" t="s">
        <v>17</v>
      </c>
      <c r="B6" s="9">
        <f>12*G7+E172+B174*F9/100</f>
        <v>755.9635000000005</v>
      </c>
      <c r="C6" s="16">
        <f>-1*1000*($B$8-B6)/$B$2</f>
        <v>22.97218673685724</v>
      </c>
      <c r="D6" s="28">
        <f>$B$11-B6</f>
        <v>23.036499999999478</v>
      </c>
      <c r="E6" t="s">
        <v>113</v>
      </c>
      <c r="G6" t="s">
        <v>18</v>
      </c>
    </row>
    <row r="7" spans="1:7" ht="12.75">
      <c r="A7" s="9" t="s">
        <v>33</v>
      </c>
      <c r="B7" s="9">
        <f>12*H12+G172*B2/B172</f>
        <v>788.6554132124497</v>
      </c>
      <c r="C7" s="16">
        <f>-1*1000*($B$8-B7)/$B$2</f>
        <v>32.31273336898559</v>
      </c>
      <c r="D7" s="28">
        <f>$B$11-B7</f>
        <v>-9.65541321244973</v>
      </c>
      <c r="E7" s="24" t="s">
        <v>0</v>
      </c>
      <c r="F7" s="1">
        <v>16.7441</v>
      </c>
      <c r="G7" s="1">
        <v>14.16</v>
      </c>
    </row>
    <row r="8" spans="1:6" ht="12.75">
      <c r="A8" s="15" t="s">
        <v>22</v>
      </c>
      <c r="B8" s="16">
        <f>B5-L50-L81+L82+L51-2*I2+2*G7+(14.18*2)</f>
        <v>675.5608464210002</v>
      </c>
      <c r="C8" s="16">
        <f>-1*1000*($B$8-B8)/$B$2</f>
        <v>0</v>
      </c>
      <c r="D8" s="28">
        <f>$B$11-B8</f>
        <v>103.43915357899982</v>
      </c>
      <c r="E8" s="24" t="s">
        <v>1</v>
      </c>
      <c r="F8" s="1">
        <v>16.7441</v>
      </c>
    </row>
    <row r="9" spans="4:6" ht="12.75">
      <c r="D9" s="25"/>
      <c r="E9" s="24" t="s">
        <v>6</v>
      </c>
      <c r="F9" s="8">
        <f>((F8*$B$1)+(F7*(100-$B$1)))/100</f>
        <v>16.7441</v>
      </c>
    </row>
    <row r="10" spans="4:6" ht="12.75">
      <c r="D10" s="25"/>
      <c r="F10" s="5"/>
    </row>
    <row r="11" spans="1:8" ht="12.75">
      <c r="A11" s="11" t="s">
        <v>115</v>
      </c>
      <c r="B11" s="12">
        <v>779</v>
      </c>
      <c r="C11" s="16">
        <f>-1*1000*($B$8-B11)/$B$2</f>
        <v>29.554043879714232</v>
      </c>
      <c r="D11" s="25"/>
      <c r="E11" t="s">
        <v>112</v>
      </c>
      <c r="F11" t="s">
        <v>28</v>
      </c>
      <c r="G11" t="s">
        <v>29</v>
      </c>
      <c r="H11" t="s">
        <v>18</v>
      </c>
    </row>
    <row r="12" spans="5:8" ht="12.75">
      <c r="E12" s="24" t="s">
        <v>0</v>
      </c>
      <c r="F12" s="1">
        <v>19.68</v>
      </c>
      <c r="G12" s="1">
        <v>14.05</v>
      </c>
      <c r="H12" s="1">
        <v>14.14</v>
      </c>
    </row>
    <row r="13" spans="2:7" ht="12.75">
      <c r="B13" s="27" t="s">
        <v>116</v>
      </c>
      <c r="D13" s="7"/>
      <c r="E13" s="24" t="s">
        <v>1</v>
      </c>
      <c r="F13" s="1">
        <v>19.68</v>
      </c>
      <c r="G13" s="1">
        <v>14.05</v>
      </c>
    </row>
    <row r="14" spans="3:7" ht="12.75">
      <c r="C14" s="3"/>
      <c r="D14" s="7"/>
      <c r="E14" s="24" t="s">
        <v>6</v>
      </c>
      <c r="F14" s="8">
        <f>((F13*$B$1)+(F12*(100-$B$1)))/100</f>
        <v>19.68</v>
      </c>
      <c r="G14" s="8">
        <f>((G13*$B$1)+(G12*(100-$B$1)))/100</f>
        <v>14.05</v>
      </c>
    </row>
    <row r="15" spans="2:6" ht="12.75">
      <c r="B15" s="4"/>
      <c r="C15" s="3"/>
      <c r="F15" s="5"/>
    </row>
    <row r="16" ht="12.75">
      <c r="G16" s="5"/>
    </row>
    <row r="19" spans="1:14" ht="12.75">
      <c r="A19" s="14" t="s">
        <v>10</v>
      </c>
      <c r="B19" s="14" t="s">
        <v>78</v>
      </c>
      <c r="C19" s="14" t="s">
        <v>11</v>
      </c>
      <c r="D19" s="14" t="s">
        <v>12</v>
      </c>
      <c r="E19" s="14" t="s">
        <v>13</v>
      </c>
      <c r="F19" s="14" t="s">
        <v>31</v>
      </c>
      <c r="G19" s="14" t="s">
        <v>32</v>
      </c>
      <c r="H19" s="14" t="s">
        <v>64</v>
      </c>
      <c r="I19" s="14" t="s">
        <v>65</v>
      </c>
      <c r="L19" s="6"/>
      <c r="M19" s="3"/>
      <c r="N19" s="3"/>
    </row>
    <row r="20" spans="1:14" ht="12.75">
      <c r="A20" s="2">
        <v>44501</v>
      </c>
      <c r="B20" s="5">
        <f>IF('Données Enedis'!C6,('Données Enedis'!Q6-'Données Enedis'!Q5)/1000,0)</f>
        <v>19.466</v>
      </c>
      <c r="C20">
        <f>F4</f>
        <v>11.285</v>
      </c>
      <c r="D20" s="3">
        <f>B20*C20/100</f>
        <v>2.1967381</v>
      </c>
      <c r="E20" s="3">
        <f>B20*$F$9/100</f>
        <v>3.2594065060000004</v>
      </c>
      <c r="F20">
        <f>F14</f>
        <v>19.68</v>
      </c>
      <c r="G20" s="7">
        <f>F20*B20/100</f>
        <v>3.8309088000000004</v>
      </c>
      <c r="H20" s="7">
        <f>IF(WEEKDAY(A20)=1,B20,(IF(WEEKDAY(A20)=7,B20,0)))</f>
        <v>0</v>
      </c>
      <c r="I20" s="7">
        <f>IF(H20=0,B20,0)</f>
        <v>19.466</v>
      </c>
      <c r="L20" s="6"/>
      <c r="M20" s="3"/>
      <c r="N20" s="3"/>
    </row>
    <row r="21" spans="1:9" ht="12.75">
      <c r="A21" s="2">
        <v>44502</v>
      </c>
      <c r="B21" s="5">
        <f>IF('Données Enedis'!C7,('Données Enedis'!Q7-'Données Enedis'!Q6)/1000,0)</f>
        <v>8.061</v>
      </c>
      <c r="C21">
        <f>C20</f>
        <v>11.285</v>
      </c>
      <c r="D21" s="3">
        <f aca="true" t="shared" si="0" ref="D21:D84">B21*C21/100</f>
        <v>0.90968385</v>
      </c>
      <c r="E21" s="3">
        <f aca="true" t="shared" si="1" ref="E21:E84">B21*$F$9/100</f>
        <v>1.3497419009999998</v>
      </c>
      <c r="F21">
        <f>F20</f>
        <v>19.68</v>
      </c>
      <c r="G21" s="7">
        <f aca="true" t="shared" si="2" ref="G21:G84">F21*B21/100</f>
        <v>1.5864048</v>
      </c>
      <c r="H21" s="7">
        <f aca="true" t="shared" si="3" ref="H21:H84">IF(WEEKDAY(A21)=1,B21,(IF(WEEKDAY(A21)=7,B21,0)))</f>
        <v>0</v>
      </c>
      <c r="I21" s="7">
        <f aca="true" t="shared" si="4" ref="I21:I84">IF(H21=0,B21,0)</f>
        <v>8.061</v>
      </c>
    </row>
    <row r="22" spans="1:9" ht="12.75">
      <c r="A22" s="2">
        <v>44503</v>
      </c>
      <c r="B22" s="5">
        <f>IF('Données Enedis'!C8,('Données Enedis'!Q8-'Données Enedis'!Q7)/1000,0)</f>
        <v>9.6</v>
      </c>
      <c r="C22">
        <f aca="true" t="shared" si="5" ref="C22:C41">C21</f>
        <v>11.285</v>
      </c>
      <c r="D22" s="3">
        <f t="shared" si="0"/>
        <v>1.0833599999999999</v>
      </c>
      <c r="E22" s="3">
        <f t="shared" si="1"/>
        <v>1.6074336</v>
      </c>
      <c r="F22">
        <f>F21</f>
        <v>19.68</v>
      </c>
      <c r="G22" s="7">
        <f t="shared" si="2"/>
        <v>1.88928</v>
      </c>
      <c r="H22" s="7">
        <f t="shared" si="3"/>
        <v>0</v>
      </c>
      <c r="I22" s="7">
        <f t="shared" si="4"/>
        <v>9.6</v>
      </c>
    </row>
    <row r="23" spans="1:9" ht="12.75">
      <c r="A23" s="2">
        <v>44504</v>
      </c>
      <c r="B23" s="5">
        <f>IF('Données Enedis'!C9,('Données Enedis'!Q9-'Données Enedis'!Q8)/1000,0)</f>
        <v>10.093</v>
      </c>
      <c r="C23">
        <f t="shared" si="5"/>
        <v>11.285</v>
      </c>
      <c r="D23" s="3">
        <f t="shared" si="0"/>
        <v>1.1389950500000001</v>
      </c>
      <c r="E23" s="3">
        <f t="shared" si="1"/>
        <v>1.689982013</v>
      </c>
      <c r="F23">
        <f>F22</f>
        <v>19.68</v>
      </c>
      <c r="G23" s="7">
        <f t="shared" si="2"/>
        <v>1.9863023999999998</v>
      </c>
      <c r="H23" s="7">
        <f t="shared" si="3"/>
        <v>0</v>
      </c>
      <c r="I23" s="7">
        <f t="shared" si="4"/>
        <v>10.093</v>
      </c>
    </row>
    <row r="24" spans="1:9" ht="12.75">
      <c r="A24" s="2">
        <v>44505</v>
      </c>
      <c r="B24" s="5">
        <f>IF('Données Enedis'!C10,('Données Enedis'!Q10-'Données Enedis'!Q9)/1000,0)</f>
        <v>12.68</v>
      </c>
      <c r="C24">
        <f t="shared" si="5"/>
        <v>11.285</v>
      </c>
      <c r="D24" s="3">
        <f t="shared" si="0"/>
        <v>1.4309379999999998</v>
      </c>
      <c r="E24" s="3">
        <f t="shared" si="1"/>
        <v>2.12315188</v>
      </c>
      <c r="F24">
        <f>F23</f>
        <v>19.68</v>
      </c>
      <c r="G24" s="7">
        <f t="shared" si="2"/>
        <v>2.495424</v>
      </c>
      <c r="H24" s="7">
        <f t="shared" si="3"/>
        <v>0</v>
      </c>
      <c r="I24" s="7">
        <f t="shared" si="4"/>
        <v>12.68</v>
      </c>
    </row>
    <row r="25" spans="1:9" ht="12.75">
      <c r="A25" s="2">
        <v>44506</v>
      </c>
      <c r="B25" s="5">
        <f>IF('Données Enedis'!C11,('Données Enedis'!Q11-'Données Enedis'!Q10)/1000,0)</f>
        <v>11.399</v>
      </c>
      <c r="C25">
        <f t="shared" si="5"/>
        <v>11.285</v>
      </c>
      <c r="D25" s="3">
        <f t="shared" si="0"/>
        <v>1.2863771499999999</v>
      </c>
      <c r="E25" s="3">
        <f t="shared" si="1"/>
        <v>1.9086599589999997</v>
      </c>
      <c r="F25">
        <f>G14</f>
        <v>14.05</v>
      </c>
      <c r="G25" s="7">
        <f t="shared" si="2"/>
        <v>1.6015594999999998</v>
      </c>
      <c r="H25" s="7">
        <f t="shared" si="3"/>
        <v>11.399</v>
      </c>
      <c r="I25" s="7">
        <f t="shared" si="4"/>
        <v>0</v>
      </c>
    </row>
    <row r="26" spans="1:12" ht="12.75">
      <c r="A26" s="2">
        <v>44507</v>
      </c>
      <c r="B26" s="5">
        <f>IF('Données Enedis'!C12,('Données Enedis'!Q12-'Données Enedis'!Q11)/1000,0)</f>
        <v>15.867</v>
      </c>
      <c r="C26">
        <f t="shared" si="5"/>
        <v>11.285</v>
      </c>
      <c r="D26" s="3">
        <f t="shared" si="0"/>
        <v>1.7905909500000001</v>
      </c>
      <c r="E26" s="3">
        <f t="shared" si="1"/>
        <v>2.656786347</v>
      </c>
      <c r="F26">
        <f>F25</f>
        <v>14.05</v>
      </c>
      <c r="G26" s="7">
        <f t="shared" si="2"/>
        <v>2.2293135000000004</v>
      </c>
      <c r="H26" s="7">
        <f t="shared" si="3"/>
        <v>15.867</v>
      </c>
      <c r="I26" s="7">
        <f t="shared" si="4"/>
        <v>0</v>
      </c>
      <c r="K26" t="s">
        <v>26</v>
      </c>
      <c r="L26" s="3">
        <f>SUM(D20:D49)</f>
        <v>54.362378629999995</v>
      </c>
    </row>
    <row r="27" spans="1:12" ht="12.75">
      <c r="A27" s="2">
        <v>44508</v>
      </c>
      <c r="B27" s="5">
        <f>IF('Données Enedis'!C13,('Données Enedis'!Q13-'Données Enedis'!Q12)/1000,0)</f>
        <v>8.183</v>
      </c>
      <c r="C27">
        <f t="shared" si="5"/>
        <v>11.285</v>
      </c>
      <c r="D27" s="3">
        <f t="shared" si="0"/>
        <v>0.92345155</v>
      </c>
      <c r="E27" s="3">
        <f t="shared" si="1"/>
        <v>1.370169703</v>
      </c>
      <c r="F27">
        <f>F20</f>
        <v>19.68</v>
      </c>
      <c r="G27" s="7">
        <f t="shared" si="2"/>
        <v>1.6104144</v>
      </c>
      <c r="H27" s="7">
        <f t="shared" si="3"/>
        <v>0</v>
      </c>
      <c r="I27" s="7">
        <f t="shared" si="4"/>
        <v>8.183</v>
      </c>
      <c r="K27" t="s">
        <v>27</v>
      </c>
      <c r="L27" s="3">
        <f>SUM(E20:E49)</f>
        <v>71.14182975699998</v>
      </c>
    </row>
    <row r="28" spans="1:9" ht="12.75">
      <c r="A28" s="2">
        <v>44509</v>
      </c>
      <c r="B28" s="5">
        <f>IF('Données Enedis'!C14,('Données Enedis'!Q14-'Données Enedis'!Q13)/1000,0)</f>
        <v>10.028</v>
      </c>
      <c r="C28">
        <f t="shared" si="5"/>
        <v>11.285</v>
      </c>
      <c r="D28" s="3">
        <f t="shared" si="0"/>
        <v>1.1316598</v>
      </c>
      <c r="E28" s="3">
        <f t="shared" si="1"/>
        <v>1.679098348</v>
      </c>
      <c r="F28">
        <f aca="true" t="shared" si="6" ref="F28:F91">F21</f>
        <v>19.68</v>
      </c>
      <c r="G28" s="7">
        <f t="shared" si="2"/>
        <v>1.9735104</v>
      </c>
      <c r="H28" s="7">
        <f t="shared" si="3"/>
        <v>0</v>
      </c>
      <c r="I28" s="7">
        <f t="shared" si="4"/>
        <v>10.028</v>
      </c>
    </row>
    <row r="29" spans="1:9" ht="12.75">
      <c r="A29" s="2">
        <v>44510</v>
      </c>
      <c r="B29" s="5">
        <f>IF('Données Enedis'!C15,('Données Enedis'!Q15-'Données Enedis'!Q14)/1000,0)</f>
        <v>19.461</v>
      </c>
      <c r="C29">
        <f t="shared" si="5"/>
        <v>11.285</v>
      </c>
      <c r="D29" s="3">
        <f t="shared" si="0"/>
        <v>2.1961738499999996</v>
      </c>
      <c r="E29" s="3">
        <f t="shared" si="1"/>
        <v>3.2585693009999996</v>
      </c>
      <c r="F29">
        <f t="shared" si="6"/>
        <v>19.68</v>
      </c>
      <c r="G29" s="7">
        <f t="shared" si="2"/>
        <v>3.8299247999999992</v>
      </c>
      <c r="H29" s="7">
        <f t="shared" si="3"/>
        <v>0</v>
      </c>
      <c r="I29" s="7">
        <f t="shared" si="4"/>
        <v>19.461</v>
      </c>
    </row>
    <row r="30" spans="1:9" ht="12.75">
      <c r="A30" s="2">
        <v>44511</v>
      </c>
      <c r="B30" s="5">
        <f>IF('Données Enedis'!C16,('Données Enedis'!Q16-'Données Enedis'!Q15)/1000,0)</f>
        <v>15.631</v>
      </c>
      <c r="C30">
        <f t="shared" si="5"/>
        <v>11.285</v>
      </c>
      <c r="D30" s="3">
        <f t="shared" si="0"/>
        <v>1.76395835</v>
      </c>
      <c r="E30" s="3">
        <f t="shared" si="1"/>
        <v>2.6172702709999998</v>
      </c>
      <c r="F30">
        <f t="shared" si="6"/>
        <v>19.68</v>
      </c>
      <c r="G30" s="7">
        <f t="shared" si="2"/>
        <v>3.0761808000000004</v>
      </c>
      <c r="H30" s="7">
        <f t="shared" si="3"/>
        <v>0</v>
      </c>
      <c r="I30" s="7">
        <f t="shared" si="4"/>
        <v>15.631</v>
      </c>
    </row>
    <row r="31" spans="1:9" ht="12.75">
      <c r="A31" s="2">
        <v>44512</v>
      </c>
      <c r="B31" s="5">
        <f>IF('Données Enedis'!C17,('Données Enedis'!Q17-'Données Enedis'!Q16)/1000,0)</f>
        <v>13.106</v>
      </c>
      <c r="C31">
        <f t="shared" si="5"/>
        <v>11.285</v>
      </c>
      <c r="D31" s="3">
        <f t="shared" si="0"/>
        <v>1.4790120999999998</v>
      </c>
      <c r="E31" s="3">
        <f t="shared" si="1"/>
        <v>2.1944817459999997</v>
      </c>
      <c r="F31">
        <f t="shared" si="6"/>
        <v>19.68</v>
      </c>
      <c r="G31" s="7">
        <f t="shared" si="2"/>
        <v>2.5792608</v>
      </c>
      <c r="H31" s="7">
        <f t="shared" si="3"/>
        <v>0</v>
      </c>
      <c r="I31" s="7">
        <f t="shared" si="4"/>
        <v>13.106</v>
      </c>
    </row>
    <row r="32" spans="1:9" ht="12.75">
      <c r="A32" s="2">
        <v>44513</v>
      </c>
      <c r="B32" s="5">
        <f>IF('Données Enedis'!C18,('Données Enedis'!Q18-'Données Enedis'!Q17)/1000,0)</f>
        <v>14.734</v>
      </c>
      <c r="C32">
        <f t="shared" si="5"/>
        <v>11.285</v>
      </c>
      <c r="D32" s="3">
        <f t="shared" si="0"/>
        <v>1.6627319</v>
      </c>
      <c r="E32" s="3">
        <f t="shared" si="1"/>
        <v>2.467075694</v>
      </c>
      <c r="F32">
        <f t="shared" si="6"/>
        <v>14.05</v>
      </c>
      <c r="G32" s="7">
        <f t="shared" si="2"/>
        <v>2.0701270000000003</v>
      </c>
      <c r="H32" s="7">
        <f t="shared" si="3"/>
        <v>14.734</v>
      </c>
      <c r="I32" s="7">
        <f t="shared" si="4"/>
        <v>0</v>
      </c>
    </row>
    <row r="33" spans="1:9" ht="12.75">
      <c r="A33" s="2">
        <v>44514</v>
      </c>
      <c r="B33" s="5">
        <f>IF('Données Enedis'!C19,('Données Enedis'!Q19-'Données Enedis'!Q18)/1000,0)</f>
        <v>22.728</v>
      </c>
      <c r="C33">
        <f t="shared" si="5"/>
        <v>11.285</v>
      </c>
      <c r="D33" s="3">
        <f t="shared" si="0"/>
        <v>2.5648548</v>
      </c>
      <c r="E33" s="3">
        <f t="shared" si="1"/>
        <v>3.8055990480000004</v>
      </c>
      <c r="F33">
        <f t="shared" si="6"/>
        <v>14.05</v>
      </c>
      <c r="G33" s="7">
        <f t="shared" si="2"/>
        <v>3.1932840000000002</v>
      </c>
      <c r="H33" s="7">
        <f t="shared" si="3"/>
        <v>22.728</v>
      </c>
      <c r="I33" s="7">
        <f t="shared" si="4"/>
        <v>0</v>
      </c>
    </row>
    <row r="34" spans="1:9" ht="12.75">
      <c r="A34" s="2">
        <v>44515</v>
      </c>
      <c r="B34" s="5">
        <f>IF('Données Enedis'!C20,('Données Enedis'!Q20-'Données Enedis'!Q19)/1000,0)</f>
        <v>8.178</v>
      </c>
      <c r="C34">
        <f t="shared" si="5"/>
        <v>11.285</v>
      </c>
      <c r="D34" s="3">
        <f t="shared" si="0"/>
        <v>0.9228873000000002</v>
      </c>
      <c r="E34" s="3">
        <f t="shared" si="1"/>
        <v>1.369332498</v>
      </c>
      <c r="F34">
        <f t="shared" si="6"/>
        <v>19.68</v>
      </c>
      <c r="G34" s="7">
        <f t="shared" si="2"/>
        <v>1.6094304000000001</v>
      </c>
      <c r="H34" s="7">
        <f t="shared" si="3"/>
        <v>0</v>
      </c>
      <c r="I34" s="7">
        <f t="shared" si="4"/>
        <v>8.178</v>
      </c>
    </row>
    <row r="35" spans="1:9" ht="12.75">
      <c r="A35" s="2">
        <v>44516</v>
      </c>
      <c r="B35" s="5">
        <f>IF('Données Enedis'!C21,('Données Enedis'!Q21-'Données Enedis'!Q20)/1000,0)</f>
        <v>12.692</v>
      </c>
      <c r="C35">
        <f t="shared" si="5"/>
        <v>11.285</v>
      </c>
      <c r="D35" s="3">
        <f t="shared" si="0"/>
        <v>1.4322922</v>
      </c>
      <c r="E35" s="3">
        <f t="shared" si="1"/>
        <v>2.125161172</v>
      </c>
      <c r="F35">
        <f t="shared" si="6"/>
        <v>19.68</v>
      </c>
      <c r="G35" s="7">
        <f t="shared" si="2"/>
        <v>2.4977856</v>
      </c>
      <c r="H35" s="7">
        <f t="shared" si="3"/>
        <v>0</v>
      </c>
      <c r="I35" s="7">
        <f t="shared" si="4"/>
        <v>12.692</v>
      </c>
    </row>
    <row r="36" spans="1:9" ht="12.75">
      <c r="A36" s="2">
        <v>44517</v>
      </c>
      <c r="B36" s="5">
        <f>IF('Données Enedis'!C22,('Données Enedis'!Q22-'Données Enedis'!Q21)/1000,0)</f>
        <v>10.746</v>
      </c>
      <c r="C36">
        <f t="shared" si="5"/>
        <v>11.285</v>
      </c>
      <c r="D36" s="3">
        <f t="shared" si="0"/>
        <v>1.2126861</v>
      </c>
      <c r="E36" s="3">
        <f t="shared" si="1"/>
        <v>1.799320986</v>
      </c>
      <c r="F36">
        <f t="shared" si="6"/>
        <v>19.68</v>
      </c>
      <c r="G36" s="7">
        <f t="shared" si="2"/>
        <v>2.1148128</v>
      </c>
      <c r="H36" s="7">
        <f t="shared" si="3"/>
        <v>0</v>
      </c>
      <c r="I36" s="7">
        <f t="shared" si="4"/>
        <v>10.746</v>
      </c>
    </row>
    <row r="37" spans="1:9" ht="12.75">
      <c r="A37" s="2">
        <v>44518</v>
      </c>
      <c r="B37" s="5">
        <f>IF('Données Enedis'!C23,('Données Enedis'!Q23-'Données Enedis'!Q22)/1000,0)</f>
        <v>9.875</v>
      </c>
      <c r="C37">
        <f t="shared" si="5"/>
        <v>11.285</v>
      </c>
      <c r="D37" s="3">
        <f t="shared" si="0"/>
        <v>1.11439375</v>
      </c>
      <c r="E37" s="3">
        <f t="shared" si="1"/>
        <v>1.653479875</v>
      </c>
      <c r="F37">
        <f t="shared" si="6"/>
        <v>19.68</v>
      </c>
      <c r="G37" s="7">
        <f t="shared" si="2"/>
        <v>1.9434</v>
      </c>
      <c r="H37" s="7">
        <f t="shared" si="3"/>
        <v>0</v>
      </c>
      <c r="I37" s="7">
        <f t="shared" si="4"/>
        <v>9.875</v>
      </c>
    </row>
    <row r="38" spans="1:9" ht="12.75">
      <c r="A38" s="2">
        <v>44519</v>
      </c>
      <c r="B38" s="5">
        <f>IF('Données Enedis'!C24,('Données Enedis'!Q24-'Données Enedis'!Q23)/1000,0)</f>
        <v>9.343</v>
      </c>
      <c r="C38">
        <f t="shared" si="5"/>
        <v>11.285</v>
      </c>
      <c r="D38" s="3">
        <f t="shared" si="0"/>
        <v>1.05435755</v>
      </c>
      <c r="E38" s="3">
        <f t="shared" si="1"/>
        <v>1.564401263</v>
      </c>
      <c r="F38">
        <f t="shared" si="6"/>
        <v>19.68</v>
      </c>
      <c r="G38" s="7">
        <f t="shared" si="2"/>
        <v>1.8387023999999998</v>
      </c>
      <c r="H38" s="7">
        <f t="shared" si="3"/>
        <v>0</v>
      </c>
      <c r="I38" s="7">
        <f t="shared" si="4"/>
        <v>9.343</v>
      </c>
    </row>
    <row r="39" spans="1:9" ht="12.75">
      <c r="A39" s="2">
        <v>44520</v>
      </c>
      <c r="B39" s="5">
        <f>IF('Données Enedis'!C25,('Données Enedis'!Q25-'Données Enedis'!Q24)/1000,0)</f>
        <v>12.476</v>
      </c>
      <c r="C39">
        <f t="shared" si="5"/>
        <v>11.285</v>
      </c>
      <c r="D39" s="3">
        <f t="shared" si="0"/>
        <v>1.4079166</v>
      </c>
      <c r="E39" s="3">
        <f t="shared" si="1"/>
        <v>2.088993916</v>
      </c>
      <c r="F39">
        <f t="shared" si="6"/>
        <v>14.05</v>
      </c>
      <c r="G39" s="7">
        <f t="shared" si="2"/>
        <v>1.7528780000000004</v>
      </c>
      <c r="H39" s="7">
        <f t="shared" si="3"/>
        <v>12.476</v>
      </c>
      <c r="I39" s="7">
        <f t="shared" si="4"/>
        <v>0</v>
      </c>
    </row>
    <row r="40" spans="1:9" ht="12.75">
      <c r="A40" s="2">
        <v>44521</v>
      </c>
      <c r="B40" s="5">
        <f>IF('Données Enedis'!C26,('Données Enedis'!Q26-'Données Enedis'!Q25)/1000,0)</f>
        <v>25.526</v>
      </c>
      <c r="C40">
        <f t="shared" si="5"/>
        <v>11.285</v>
      </c>
      <c r="D40" s="3">
        <f t="shared" si="0"/>
        <v>2.8806090999999996</v>
      </c>
      <c r="E40" s="3">
        <f t="shared" si="1"/>
        <v>4.2740989659999995</v>
      </c>
      <c r="F40">
        <f t="shared" si="6"/>
        <v>14.05</v>
      </c>
      <c r="G40" s="7">
        <f t="shared" si="2"/>
        <v>3.5864030000000002</v>
      </c>
      <c r="H40" s="7">
        <f t="shared" si="3"/>
        <v>25.526</v>
      </c>
      <c r="I40" s="7">
        <f t="shared" si="4"/>
        <v>0</v>
      </c>
    </row>
    <row r="41" spans="1:9" ht="12.75">
      <c r="A41" s="2">
        <v>44522</v>
      </c>
      <c r="B41" s="5">
        <f>IF('Données Enedis'!C27,('Données Enedis'!Q27-'Données Enedis'!Q26)/1000,0)</f>
        <v>11.467</v>
      </c>
      <c r="C41">
        <f t="shared" si="5"/>
        <v>11.285</v>
      </c>
      <c r="D41" s="3">
        <f t="shared" si="0"/>
        <v>1.2940509500000001</v>
      </c>
      <c r="E41" s="3">
        <f t="shared" si="1"/>
        <v>1.9200459470000002</v>
      </c>
      <c r="F41">
        <f t="shared" si="6"/>
        <v>19.68</v>
      </c>
      <c r="G41" s="7">
        <f t="shared" si="2"/>
        <v>2.2567056</v>
      </c>
      <c r="H41" s="7">
        <f t="shared" si="3"/>
        <v>0</v>
      </c>
      <c r="I41" s="7">
        <f t="shared" si="4"/>
        <v>11.467</v>
      </c>
    </row>
    <row r="42" spans="1:9" ht="12.75">
      <c r="A42" s="2">
        <v>44523</v>
      </c>
      <c r="B42" s="5">
        <f>IF('Données Enedis'!C28,('Données Enedis'!Q28-'Données Enedis'!Q27)/1000,0)</f>
        <v>11.345</v>
      </c>
      <c r="C42">
        <f>G4</f>
        <v>14.636500000000002</v>
      </c>
      <c r="D42" s="3">
        <f t="shared" si="0"/>
        <v>1.6605109250000003</v>
      </c>
      <c r="E42" s="3">
        <f t="shared" si="1"/>
        <v>1.899618145</v>
      </c>
      <c r="F42">
        <f t="shared" si="6"/>
        <v>19.68</v>
      </c>
      <c r="G42" s="7">
        <f t="shared" si="2"/>
        <v>2.232696</v>
      </c>
      <c r="H42" s="7">
        <f t="shared" si="3"/>
        <v>0</v>
      </c>
      <c r="I42" s="7">
        <f t="shared" si="4"/>
        <v>11.345</v>
      </c>
    </row>
    <row r="43" spans="1:9" ht="12.75">
      <c r="A43" s="2">
        <v>44524</v>
      </c>
      <c r="B43" s="5">
        <f>IF('Données Enedis'!C29,('Données Enedis'!Q29-'Données Enedis'!Q28)/1000,0)</f>
        <v>12.274</v>
      </c>
      <c r="C43">
        <f>C42</f>
        <v>14.636500000000002</v>
      </c>
      <c r="D43" s="3">
        <f t="shared" si="0"/>
        <v>1.7964840100000001</v>
      </c>
      <c r="E43" s="3">
        <f t="shared" si="1"/>
        <v>2.055170834</v>
      </c>
      <c r="F43">
        <f t="shared" si="6"/>
        <v>19.68</v>
      </c>
      <c r="G43" s="7">
        <f t="shared" si="2"/>
        <v>2.4155232</v>
      </c>
      <c r="H43" s="7">
        <f t="shared" si="3"/>
        <v>0</v>
      </c>
      <c r="I43" s="7">
        <f t="shared" si="4"/>
        <v>12.274</v>
      </c>
    </row>
    <row r="44" spans="1:9" ht="12.75">
      <c r="A44" s="2">
        <v>44525</v>
      </c>
      <c r="B44" s="5">
        <f>IF('Données Enedis'!C30,('Données Enedis'!Q30-'Données Enedis'!Q29)/1000,0)</f>
        <v>13.588</v>
      </c>
      <c r="C44">
        <f>C43</f>
        <v>14.636500000000002</v>
      </c>
      <c r="D44" s="3">
        <f t="shared" si="0"/>
        <v>1.98880762</v>
      </c>
      <c r="E44" s="3">
        <f t="shared" si="1"/>
        <v>2.2751883079999997</v>
      </c>
      <c r="F44">
        <f t="shared" si="6"/>
        <v>19.68</v>
      </c>
      <c r="G44" s="7">
        <f t="shared" si="2"/>
        <v>2.6741184</v>
      </c>
      <c r="H44" s="7">
        <f t="shared" si="3"/>
        <v>0</v>
      </c>
      <c r="I44" s="7">
        <f t="shared" si="4"/>
        <v>13.588</v>
      </c>
    </row>
    <row r="45" spans="1:9" ht="12.75">
      <c r="A45" s="2">
        <v>44526</v>
      </c>
      <c r="B45" s="5">
        <f>IF('Données Enedis'!C31,('Données Enedis'!Q31-'Données Enedis'!Q30)/1000,0)</f>
        <v>17.416</v>
      </c>
      <c r="C45">
        <f>C44</f>
        <v>14.636500000000002</v>
      </c>
      <c r="D45" s="3">
        <f t="shared" si="0"/>
        <v>2.5490928400000006</v>
      </c>
      <c r="E45" s="3">
        <f t="shared" si="1"/>
        <v>2.916152456</v>
      </c>
      <c r="F45">
        <f t="shared" si="6"/>
        <v>19.68</v>
      </c>
      <c r="G45" s="7">
        <f t="shared" si="2"/>
        <v>3.4274687999999998</v>
      </c>
      <c r="H45" s="7">
        <f t="shared" si="3"/>
        <v>0</v>
      </c>
      <c r="I45" s="7">
        <f t="shared" si="4"/>
        <v>17.416</v>
      </c>
    </row>
    <row r="46" spans="1:9" ht="12.75">
      <c r="A46" s="2">
        <v>44527</v>
      </c>
      <c r="B46" s="5">
        <f>IF('Données Enedis'!C32,('Données Enedis'!Q32-'Données Enedis'!Q31)/1000,0)</f>
        <v>21.669</v>
      </c>
      <c r="C46">
        <f>C41</f>
        <v>11.285</v>
      </c>
      <c r="D46" s="3">
        <f t="shared" si="0"/>
        <v>2.4453466500000003</v>
      </c>
      <c r="E46" s="3">
        <f t="shared" si="1"/>
        <v>3.628279029</v>
      </c>
      <c r="F46">
        <f t="shared" si="6"/>
        <v>14.05</v>
      </c>
      <c r="G46" s="7">
        <f t="shared" si="2"/>
        <v>3.0444945000000003</v>
      </c>
      <c r="H46" s="7">
        <f t="shared" si="3"/>
        <v>21.669</v>
      </c>
      <c r="I46" s="7">
        <f t="shared" si="4"/>
        <v>0</v>
      </c>
    </row>
    <row r="47" spans="1:9" ht="12.75">
      <c r="A47" s="2">
        <v>44528</v>
      </c>
      <c r="B47" s="5">
        <f>IF('Données Enedis'!C33,('Données Enedis'!Q33-'Données Enedis'!Q32)/1000,0)</f>
        <v>27.177</v>
      </c>
      <c r="C47">
        <f>C46</f>
        <v>11.285</v>
      </c>
      <c r="D47" s="3">
        <f t="shared" si="0"/>
        <v>3.06692445</v>
      </c>
      <c r="E47" s="3">
        <f t="shared" si="1"/>
        <v>4.550544057</v>
      </c>
      <c r="F47">
        <f t="shared" si="6"/>
        <v>14.05</v>
      </c>
      <c r="G47" s="7">
        <f t="shared" si="2"/>
        <v>3.8183685</v>
      </c>
      <c r="H47" s="7">
        <f t="shared" si="3"/>
        <v>27.177</v>
      </c>
      <c r="I47" s="7">
        <f t="shared" si="4"/>
        <v>0</v>
      </c>
    </row>
    <row r="48" spans="1:9" ht="12.75">
      <c r="A48" s="2">
        <v>44529</v>
      </c>
      <c r="B48" s="5">
        <f>IF('Données Enedis'!C34,('Données Enedis'!Q34-'Données Enedis'!Q33)/1000,0)</f>
        <v>14.137</v>
      </c>
      <c r="C48">
        <f>H4</f>
        <v>39.93600000000001</v>
      </c>
      <c r="D48" s="3">
        <f t="shared" si="0"/>
        <v>5.6457523200000015</v>
      </c>
      <c r="E48" s="3">
        <f t="shared" si="1"/>
        <v>2.367113417</v>
      </c>
      <c r="F48">
        <f t="shared" si="6"/>
        <v>19.68</v>
      </c>
      <c r="G48" s="7">
        <f t="shared" si="2"/>
        <v>2.7821616000000002</v>
      </c>
      <c r="H48" s="7">
        <f t="shared" si="3"/>
        <v>0</v>
      </c>
      <c r="I48" s="7">
        <f t="shared" si="4"/>
        <v>14.137</v>
      </c>
    </row>
    <row r="49" spans="1:9" ht="12.75">
      <c r="A49" s="2">
        <v>44530</v>
      </c>
      <c r="B49" s="5">
        <f>IF('Données Enedis'!C35,('Données Enedis'!Q35-'Données Enedis'!Q34)/1000,0)</f>
        <v>15.931</v>
      </c>
      <c r="C49">
        <f>C45</f>
        <v>14.636500000000002</v>
      </c>
      <c r="D49" s="3">
        <f t="shared" si="0"/>
        <v>2.331740815</v>
      </c>
      <c r="E49" s="3">
        <f t="shared" si="1"/>
        <v>2.667502571</v>
      </c>
      <c r="F49">
        <f t="shared" si="6"/>
        <v>19.68</v>
      </c>
      <c r="G49" s="7">
        <f t="shared" si="2"/>
        <v>3.1352207999999995</v>
      </c>
      <c r="H49" s="7">
        <f t="shared" si="3"/>
        <v>0</v>
      </c>
      <c r="I49" s="7">
        <f t="shared" si="4"/>
        <v>15.931</v>
      </c>
    </row>
    <row r="50" spans="1:12" ht="12.75">
      <c r="A50" s="2">
        <v>44531</v>
      </c>
      <c r="B50" s="5">
        <f>IF('Données Enedis'!C36,('Données Enedis'!Q36-'Données Enedis'!Q35)/1000,0)</f>
        <v>16.336</v>
      </c>
      <c r="C50">
        <f>C49</f>
        <v>14.636500000000002</v>
      </c>
      <c r="D50" s="3">
        <f t="shared" si="0"/>
        <v>2.39101864</v>
      </c>
      <c r="E50" s="3">
        <f t="shared" si="1"/>
        <v>2.7353161759999995</v>
      </c>
      <c r="F50">
        <f t="shared" si="6"/>
        <v>19.68</v>
      </c>
      <c r="G50" s="7">
        <f t="shared" si="2"/>
        <v>3.2149247999999995</v>
      </c>
      <c r="H50" s="7">
        <f t="shared" si="3"/>
        <v>0</v>
      </c>
      <c r="I50" s="7">
        <f t="shared" si="4"/>
        <v>16.336</v>
      </c>
      <c r="K50" t="s">
        <v>25</v>
      </c>
      <c r="L50" s="3">
        <f>SUM(D50:D80)</f>
        <v>95.23134663500002</v>
      </c>
    </row>
    <row r="51" spans="1:12" ht="12.75">
      <c r="A51" s="2">
        <v>44532</v>
      </c>
      <c r="B51" s="5">
        <f>IF('Données Enedis'!C37,('Données Enedis'!Q37-'Données Enedis'!Q36)/1000,0)</f>
        <v>16.105</v>
      </c>
      <c r="C51">
        <f>C50</f>
        <v>14.636500000000002</v>
      </c>
      <c r="D51" s="3">
        <f t="shared" si="0"/>
        <v>2.357208325</v>
      </c>
      <c r="E51" s="3">
        <f t="shared" si="1"/>
        <v>2.696637305</v>
      </c>
      <c r="F51">
        <f t="shared" si="6"/>
        <v>19.68</v>
      </c>
      <c r="G51" s="7">
        <f t="shared" si="2"/>
        <v>3.1694639999999996</v>
      </c>
      <c r="H51" s="7">
        <f t="shared" si="3"/>
        <v>0</v>
      </c>
      <c r="I51" s="7">
        <f t="shared" si="4"/>
        <v>16.105</v>
      </c>
      <c r="K51" t="s">
        <v>19</v>
      </c>
      <c r="L51" s="3">
        <f>SUM(E50:E80)</f>
        <v>86.138180599</v>
      </c>
    </row>
    <row r="52" spans="1:9" ht="12.75">
      <c r="A52" s="2">
        <v>44533</v>
      </c>
      <c r="B52" s="5">
        <f>IF('Données Enedis'!C38,('Données Enedis'!Q38-'Données Enedis'!Q37)/1000,0)</f>
        <v>13.552</v>
      </c>
      <c r="C52">
        <f>C51</f>
        <v>14.636500000000002</v>
      </c>
      <c r="D52" s="3">
        <f t="shared" si="0"/>
        <v>1.9835384800000002</v>
      </c>
      <c r="E52" s="3">
        <f t="shared" si="1"/>
        <v>2.269160432</v>
      </c>
      <c r="F52">
        <f t="shared" si="6"/>
        <v>19.68</v>
      </c>
      <c r="G52" s="7">
        <f t="shared" si="2"/>
        <v>2.6670336</v>
      </c>
      <c r="H52" s="7">
        <f t="shared" si="3"/>
        <v>0</v>
      </c>
      <c r="I52" s="7">
        <f t="shared" si="4"/>
        <v>13.552</v>
      </c>
    </row>
    <row r="53" spans="1:9" ht="12.75">
      <c r="A53" s="2">
        <v>44534</v>
      </c>
      <c r="B53" s="5">
        <f>IF('Données Enedis'!C39,('Données Enedis'!Q39-'Données Enedis'!Q38)/1000,0)</f>
        <v>17.165</v>
      </c>
      <c r="C53">
        <f>C46</f>
        <v>11.285</v>
      </c>
      <c r="D53" s="3">
        <f t="shared" si="0"/>
        <v>1.9370702499999999</v>
      </c>
      <c r="E53" s="3">
        <f t="shared" si="1"/>
        <v>2.8741247649999995</v>
      </c>
      <c r="F53">
        <f t="shared" si="6"/>
        <v>14.05</v>
      </c>
      <c r="G53" s="7">
        <f t="shared" si="2"/>
        <v>2.4116825</v>
      </c>
      <c r="H53" s="7">
        <f t="shared" si="3"/>
        <v>17.165</v>
      </c>
      <c r="I53" s="7">
        <f t="shared" si="4"/>
        <v>0</v>
      </c>
    </row>
    <row r="54" spans="1:9" ht="12.75">
      <c r="A54" s="2">
        <v>44535</v>
      </c>
      <c r="B54" s="5">
        <f>IF('Données Enedis'!C40,('Données Enedis'!Q40-'Données Enedis'!Q39)/1000,0)</f>
        <v>19.805</v>
      </c>
      <c r="C54">
        <f>C47</f>
        <v>11.285</v>
      </c>
      <c r="D54" s="3">
        <f t="shared" si="0"/>
        <v>2.23499425</v>
      </c>
      <c r="E54" s="3">
        <f t="shared" si="1"/>
        <v>3.316169005</v>
      </c>
      <c r="F54">
        <f t="shared" si="6"/>
        <v>14.05</v>
      </c>
      <c r="G54" s="7">
        <f t="shared" si="2"/>
        <v>2.7826025</v>
      </c>
      <c r="H54" s="7">
        <f t="shared" si="3"/>
        <v>19.805</v>
      </c>
      <c r="I54" s="7">
        <f t="shared" si="4"/>
        <v>0</v>
      </c>
    </row>
    <row r="55" spans="1:9" ht="12.75">
      <c r="A55" s="2">
        <v>44536</v>
      </c>
      <c r="B55" s="5">
        <f>IF('Données Enedis'!C41,('Données Enedis'!Q41-'Données Enedis'!Q40)/1000,0)</f>
        <v>13.865</v>
      </c>
      <c r="C55">
        <f>C52</f>
        <v>14.636500000000002</v>
      </c>
      <c r="D55" s="3">
        <f t="shared" si="0"/>
        <v>2.029350725</v>
      </c>
      <c r="E55" s="3">
        <f t="shared" si="1"/>
        <v>2.321569465</v>
      </c>
      <c r="F55">
        <f t="shared" si="6"/>
        <v>19.68</v>
      </c>
      <c r="G55" s="7">
        <f t="shared" si="2"/>
        <v>2.728632</v>
      </c>
      <c r="H55" s="7">
        <f t="shared" si="3"/>
        <v>0</v>
      </c>
      <c r="I55" s="7">
        <f t="shared" si="4"/>
        <v>13.865</v>
      </c>
    </row>
    <row r="56" spans="1:9" ht="12.75">
      <c r="A56" s="2">
        <v>44537</v>
      </c>
      <c r="B56" s="5">
        <f>IF('Données Enedis'!C42,('Données Enedis'!Q42-'Données Enedis'!Q41)/1000,0)</f>
        <v>12.075</v>
      </c>
      <c r="C56">
        <f>C55</f>
        <v>14.636500000000002</v>
      </c>
      <c r="D56" s="3">
        <f t="shared" si="0"/>
        <v>1.767357375</v>
      </c>
      <c r="E56" s="3">
        <f t="shared" si="1"/>
        <v>2.0218500749999997</v>
      </c>
      <c r="F56">
        <f t="shared" si="6"/>
        <v>19.68</v>
      </c>
      <c r="G56" s="7">
        <f t="shared" si="2"/>
        <v>2.37636</v>
      </c>
      <c r="H56" s="7">
        <f t="shared" si="3"/>
        <v>0</v>
      </c>
      <c r="I56" s="7">
        <f t="shared" si="4"/>
        <v>12.075</v>
      </c>
    </row>
    <row r="57" spans="1:9" ht="12.75">
      <c r="A57" s="2">
        <v>44538</v>
      </c>
      <c r="B57" s="5">
        <f>IF('Données Enedis'!C43,('Données Enedis'!Q43-'Données Enedis'!Q42)/1000,0)</f>
        <v>12.762</v>
      </c>
      <c r="C57">
        <f>C56</f>
        <v>14.636500000000002</v>
      </c>
      <c r="D57" s="3">
        <f t="shared" si="0"/>
        <v>1.8679101300000003</v>
      </c>
      <c r="E57" s="3">
        <f t="shared" si="1"/>
        <v>2.136882042</v>
      </c>
      <c r="F57">
        <f t="shared" si="6"/>
        <v>19.68</v>
      </c>
      <c r="G57" s="7">
        <f t="shared" si="2"/>
        <v>2.5115616</v>
      </c>
      <c r="H57" s="7">
        <f t="shared" si="3"/>
        <v>0</v>
      </c>
      <c r="I57" s="7">
        <f t="shared" si="4"/>
        <v>12.762</v>
      </c>
    </row>
    <row r="58" spans="1:9" ht="12.75">
      <c r="A58" s="2">
        <v>44539</v>
      </c>
      <c r="B58" s="5">
        <f>IF('Données Enedis'!C44,('Données Enedis'!Q44-'Données Enedis'!Q43)/1000,0)</f>
        <v>13.918</v>
      </c>
      <c r="C58">
        <f>C57</f>
        <v>14.636500000000002</v>
      </c>
      <c r="D58" s="3">
        <f t="shared" si="0"/>
        <v>2.0371080700000004</v>
      </c>
      <c r="E58" s="3">
        <f t="shared" si="1"/>
        <v>2.330443838</v>
      </c>
      <c r="F58">
        <f t="shared" si="6"/>
        <v>19.68</v>
      </c>
      <c r="G58" s="7">
        <f t="shared" si="2"/>
        <v>2.7390624</v>
      </c>
      <c r="H58" s="7">
        <f t="shared" si="3"/>
        <v>0</v>
      </c>
      <c r="I58" s="7">
        <f t="shared" si="4"/>
        <v>13.918</v>
      </c>
    </row>
    <row r="59" spans="1:9" ht="12.75">
      <c r="A59" s="2">
        <v>44540</v>
      </c>
      <c r="B59" s="5">
        <f>IF('Données Enedis'!C45,('Données Enedis'!Q45-'Données Enedis'!Q44)/1000,0)</f>
        <v>15.231</v>
      </c>
      <c r="C59">
        <f>C54</f>
        <v>11.285</v>
      </c>
      <c r="D59" s="3">
        <f t="shared" si="0"/>
        <v>1.71881835</v>
      </c>
      <c r="E59" s="3">
        <f t="shared" si="1"/>
        <v>2.5502938709999996</v>
      </c>
      <c r="F59">
        <f t="shared" si="6"/>
        <v>19.68</v>
      </c>
      <c r="G59" s="7">
        <f t="shared" si="2"/>
        <v>2.9974608000000003</v>
      </c>
      <c r="H59" s="7">
        <f t="shared" si="3"/>
        <v>0</v>
      </c>
      <c r="I59" s="7">
        <f t="shared" si="4"/>
        <v>15.231</v>
      </c>
    </row>
    <row r="60" spans="1:9" ht="12.75">
      <c r="A60" s="2">
        <v>44541</v>
      </c>
      <c r="B60" s="5">
        <f>IF('Données Enedis'!C46,('Données Enedis'!Q46-'Données Enedis'!Q45)/1000,0)</f>
        <v>21.43</v>
      </c>
      <c r="C60">
        <f>C58</f>
        <v>14.636500000000002</v>
      </c>
      <c r="D60" s="3">
        <f t="shared" si="0"/>
        <v>3.1366019500000006</v>
      </c>
      <c r="E60" s="3">
        <f t="shared" si="1"/>
        <v>3.5882606299999997</v>
      </c>
      <c r="F60">
        <f t="shared" si="6"/>
        <v>14.05</v>
      </c>
      <c r="G60" s="7">
        <f t="shared" si="2"/>
        <v>3.010915</v>
      </c>
      <c r="H60" s="7">
        <f t="shared" si="3"/>
        <v>21.43</v>
      </c>
      <c r="I60" s="7">
        <f t="shared" si="4"/>
        <v>0</v>
      </c>
    </row>
    <row r="61" spans="1:9" ht="12.75">
      <c r="A61" s="2">
        <v>44542</v>
      </c>
      <c r="B61" s="5">
        <f>IF('Données Enedis'!C47,('Données Enedis'!Q47-'Données Enedis'!Q46)/1000,0)</f>
        <v>26.031</v>
      </c>
      <c r="C61">
        <f>C59</f>
        <v>11.285</v>
      </c>
      <c r="D61" s="3">
        <f t="shared" si="0"/>
        <v>2.93759835</v>
      </c>
      <c r="E61" s="3">
        <f t="shared" si="1"/>
        <v>4.358656671</v>
      </c>
      <c r="F61">
        <f t="shared" si="6"/>
        <v>14.05</v>
      </c>
      <c r="G61" s="7">
        <f t="shared" si="2"/>
        <v>3.6573555</v>
      </c>
      <c r="H61" s="7">
        <f t="shared" si="3"/>
        <v>26.031</v>
      </c>
      <c r="I61" s="7">
        <f t="shared" si="4"/>
        <v>0</v>
      </c>
    </row>
    <row r="62" spans="1:9" ht="12.75">
      <c r="A62" s="2">
        <v>44543</v>
      </c>
      <c r="B62" s="5">
        <f>IF('Données Enedis'!C48,('Données Enedis'!Q48-'Données Enedis'!Q47)/1000,0)</f>
        <v>14.875</v>
      </c>
      <c r="C62">
        <f>C48</f>
        <v>39.93600000000001</v>
      </c>
      <c r="D62" s="3">
        <f t="shared" si="0"/>
        <v>5.940480000000001</v>
      </c>
      <c r="E62" s="3">
        <f t="shared" si="1"/>
        <v>2.490684875</v>
      </c>
      <c r="F62">
        <f t="shared" si="6"/>
        <v>19.68</v>
      </c>
      <c r="G62" s="7">
        <f t="shared" si="2"/>
        <v>2.9274</v>
      </c>
      <c r="H62" s="7">
        <f t="shared" si="3"/>
        <v>0</v>
      </c>
      <c r="I62" s="7">
        <f t="shared" si="4"/>
        <v>14.875</v>
      </c>
    </row>
    <row r="63" spans="1:9" ht="12.75">
      <c r="A63" s="2">
        <v>44544</v>
      </c>
      <c r="B63" s="5">
        <f>IF('Données Enedis'!C49,('Données Enedis'!Q49-'Données Enedis'!Q48)/1000,0)</f>
        <v>16.354</v>
      </c>
      <c r="C63">
        <f>C62</f>
        <v>39.93600000000001</v>
      </c>
      <c r="D63" s="3">
        <f t="shared" si="0"/>
        <v>6.531133440000001</v>
      </c>
      <c r="E63" s="3">
        <f t="shared" si="1"/>
        <v>2.7383301139999996</v>
      </c>
      <c r="F63">
        <f t="shared" si="6"/>
        <v>19.68</v>
      </c>
      <c r="G63" s="7">
        <f t="shared" si="2"/>
        <v>3.2184672</v>
      </c>
      <c r="H63" s="7">
        <f t="shared" si="3"/>
        <v>0</v>
      </c>
      <c r="I63" s="7">
        <f t="shared" si="4"/>
        <v>16.354</v>
      </c>
    </row>
    <row r="64" spans="1:9" ht="12.75">
      <c r="A64" s="2">
        <v>44545</v>
      </c>
      <c r="B64" s="5">
        <f>IF('Données Enedis'!C50,('Données Enedis'!Q50-'Données Enedis'!Q49)/1000,0)</f>
        <v>19.438</v>
      </c>
      <c r="C64">
        <f>C63</f>
        <v>39.93600000000001</v>
      </c>
      <c r="D64" s="3">
        <f t="shared" si="0"/>
        <v>7.76275968</v>
      </c>
      <c r="E64" s="3">
        <f t="shared" si="1"/>
        <v>3.2547181579999993</v>
      </c>
      <c r="F64">
        <f t="shared" si="6"/>
        <v>19.68</v>
      </c>
      <c r="G64" s="7">
        <f t="shared" si="2"/>
        <v>3.8253983999999996</v>
      </c>
      <c r="H64" s="7">
        <f t="shared" si="3"/>
        <v>0</v>
      </c>
      <c r="I64" s="7">
        <f t="shared" si="4"/>
        <v>19.438</v>
      </c>
    </row>
    <row r="65" spans="1:9" ht="12.75">
      <c r="A65" s="2">
        <v>44546</v>
      </c>
      <c r="B65" s="5">
        <f>IF('Données Enedis'!C51,('Données Enedis'!Q51-'Données Enedis'!Q50)/1000,0)</f>
        <v>17.253</v>
      </c>
      <c r="C65">
        <f>C60</f>
        <v>14.636500000000002</v>
      </c>
      <c r="D65" s="3">
        <f t="shared" si="0"/>
        <v>2.5252353450000005</v>
      </c>
      <c r="E65" s="3">
        <f t="shared" si="1"/>
        <v>2.8888595729999995</v>
      </c>
      <c r="F65">
        <f t="shared" si="6"/>
        <v>19.68</v>
      </c>
      <c r="G65" s="7">
        <f t="shared" si="2"/>
        <v>3.3953904</v>
      </c>
      <c r="H65" s="7">
        <f t="shared" si="3"/>
        <v>0</v>
      </c>
      <c r="I65" s="7">
        <f t="shared" si="4"/>
        <v>17.253</v>
      </c>
    </row>
    <row r="66" spans="1:9" ht="12.75">
      <c r="A66" s="2">
        <v>44547</v>
      </c>
      <c r="B66" s="5">
        <f>IF('Données Enedis'!C52,('Données Enedis'!Q52-'Données Enedis'!Q51)/1000,0)</f>
        <v>14.647</v>
      </c>
      <c r="C66">
        <f>C65</f>
        <v>14.636500000000002</v>
      </c>
      <c r="D66" s="3">
        <f t="shared" si="0"/>
        <v>2.1438081550000003</v>
      </c>
      <c r="E66" s="3">
        <f t="shared" si="1"/>
        <v>2.452508327</v>
      </c>
      <c r="F66">
        <f t="shared" si="6"/>
        <v>19.68</v>
      </c>
      <c r="G66" s="7">
        <f t="shared" si="2"/>
        <v>2.8825296</v>
      </c>
      <c r="H66" s="7">
        <f t="shared" si="3"/>
        <v>0</v>
      </c>
      <c r="I66" s="7">
        <f t="shared" si="4"/>
        <v>14.647</v>
      </c>
    </row>
    <row r="67" spans="1:9" ht="12.75">
      <c r="A67" s="2">
        <v>44548</v>
      </c>
      <c r="B67" s="5">
        <f>IF('Données Enedis'!C53,('Données Enedis'!Q53-'Données Enedis'!Q52)/1000,0)</f>
        <v>22.269</v>
      </c>
      <c r="C67">
        <f>C53</f>
        <v>11.285</v>
      </c>
      <c r="D67" s="3">
        <f t="shared" si="0"/>
        <v>2.51305665</v>
      </c>
      <c r="E67" s="3">
        <f t="shared" si="1"/>
        <v>3.7287436289999993</v>
      </c>
      <c r="F67">
        <f t="shared" si="6"/>
        <v>14.05</v>
      </c>
      <c r="G67" s="7">
        <f t="shared" si="2"/>
        <v>3.1287945</v>
      </c>
      <c r="H67" s="7">
        <f t="shared" si="3"/>
        <v>22.269</v>
      </c>
      <c r="I67" s="7">
        <f t="shared" si="4"/>
        <v>0</v>
      </c>
    </row>
    <row r="68" spans="1:9" ht="12.75">
      <c r="A68" s="2">
        <v>44549</v>
      </c>
      <c r="B68" s="5">
        <f>IF('Données Enedis'!C54,('Données Enedis'!Q54-'Données Enedis'!Q53)/1000,0)</f>
        <v>26.247</v>
      </c>
      <c r="C68">
        <f>C67</f>
        <v>11.285</v>
      </c>
      <c r="D68" s="3">
        <f t="shared" si="0"/>
        <v>2.9619739500000004</v>
      </c>
      <c r="E68" s="3">
        <f t="shared" si="1"/>
        <v>4.394823927</v>
      </c>
      <c r="F68">
        <f t="shared" si="6"/>
        <v>14.05</v>
      </c>
      <c r="G68" s="7">
        <f t="shared" si="2"/>
        <v>3.6877035</v>
      </c>
      <c r="H68" s="7">
        <f t="shared" si="3"/>
        <v>26.247</v>
      </c>
      <c r="I68" s="7">
        <f t="shared" si="4"/>
        <v>0</v>
      </c>
    </row>
    <row r="69" spans="1:9" ht="12.75">
      <c r="A69" s="2">
        <v>44550</v>
      </c>
      <c r="B69" s="5">
        <f>IF('Données Enedis'!C55,('Données Enedis'!Q55-'Données Enedis'!Q54)/1000,0)</f>
        <v>20.93</v>
      </c>
      <c r="C69">
        <f>C62</f>
        <v>39.93600000000001</v>
      </c>
      <c r="D69" s="3">
        <f t="shared" si="0"/>
        <v>8.358604800000002</v>
      </c>
      <c r="E69" s="3">
        <f t="shared" si="1"/>
        <v>3.5045401299999996</v>
      </c>
      <c r="F69">
        <f t="shared" si="6"/>
        <v>19.68</v>
      </c>
      <c r="G69" s="7">
        <f t="shared" si="2"/>
        <v>4.119024</v>
      </c>
      <c r="H69" s="7">
        <f t="shared" si="3"/>
        <v>0</v>
      </c>
      <c r="I69" s="7">
        <f t="shared" si="4"/>
        <v>20.93</v>
      </c>
    </row>
    <row r="70" spans="1:9" ht="12.75">
      <c r="A70" s="2">
        <v>44551</v>
      </c>
      <c r="B70" s="5">
        <f>IF('Données Enedis'!C56,('Données Enedis'!Q56-'Données Enedis'!Q55)/1000,0)</f>
        <v>18.976</v>
      </c>
      <c r="C70">
        <f>C63</f>
        <v>39.93600000000001</v>
      </c>
      <c r="D70" s="3">
        <f t="shared" si="0"/>
        <v>7.578255360000001</v>
      </c>
      <c r="E70" s="3">
        <f t="shared" si="1"/>
        <v>3.1773604159999995</v>
      </c>
      <c r="F70">
        <f t="shared" si="6"/>
        <v>19.68</v>
      </c>
      <c r="G70" s="7">
        <f t="shared" si="2"/>
        <v>3.7344768</v>
      </c>
      <c r="H70" s="7">
        <f t="shared" si="3"/>
        <v>0</v>
      </c>
      <c r="I70" s="7">
        <f t="shared" si="4"/>
        <v>18.976</v>
      </c>
    </row>
    <row r="71" spans="1:9" ht="12.75">
      <c r="A71" s="2">
        <v>44552</v>
      </c>
      <c r="B71" s="5">
        <f>IF('Données Enedis'!C57,('Données Enedis'!Q57-'Données Enedis'!Q56)/1000,0)</f>
        <v>21.411</v>
      </c>
      <c r="C71">
        <f>C64</f>
        <v>39.93600000000001</v>
      </c>
      <c r="D71" s="3">
        <f t="shared" si="0"/>
        <v>8.550696960000003</v>
      </c>
      <c r="E71" s="3">
        <f t="shared" si="1"/>
        <v>3.5850792510000002</v>
      </c>
      <c r="F71">
        <f t="shared" si="6"/>
        <v>19.68</v>
      </c>
      <c r="G71" s="7">
        <f t="shared" si="2"/>
        <v>4.2136848</v>
      </c>
      <c r="H71" s="7">
        <f t="shared" si="3"/>
        <v>0</v>
      </c>
      <c r="I71" s="7">
        <f t="shared" si="4"/>
        <v>21.411</v>
      </c>
    </row>
    <row r="72" spans="1:9" ht="12.75">
      <c r="A72" s="2">
        <v>44553</v>
      </c>
      <c r="B72" s="5">
        <f>IF('Données Enedis'!C58,('Données Enedis'!Q58-'Données Enedis'!Q57)/1000,0)</f>
        <v>17.776</v>
      </c>
      <c r="C72">
        <f>C68</f>
        <v>11.285</v>
      </c>
      <c r="D72" s="3">
        <f t="shared" si="0"/>
        <v>2.0060216</v>
      </c>
      <c r="E72" s="3">
        <f t="shared" si="1"/>
        <v>2.976431216</v>
      </c>
      <c r="F72">
        <f t="shared" si="6"/>
        <v>19.68</v>
      </c>
      <c r="G72" s="7">
        <f t="shared" si="2"/>
        <v>3.4983168</v>
      </c>
      <c r="H72" s="7">
        <f t="shared" si="3"/>
        <v>0</v>
      </c>
      <c r="I72" s="7">
        <f t="shared" si="4"/>
        <v>17.776</v>
      </c>
    </row>
    <row r="73" spans="1:9" ht="12.75">
      <c r="A73" s="2">
        <v>44554</v>
      </c>
      <c r="B73" s="5">
        <f>IF('Données Enedis'!C59,('Données Enedis'!Q59-'Données Enedis'!Q58)/1000,0)</f>
        <v>13.592</v>
      </c>
      <c r="C73">
        <f>C72</f>
        <v>11.285</v>
      </c>
      <c r="D73" s="3">
        <f t="shared" si="0"/>
        <v>1.5338572000000001</v>
      </c>
      <c r="E73" s="3">
        <f t="shared" si="1"/>
        <v>2.275858072</v>
      </c>
      <c r="F73">
        <f t="shared" si="6"/>
        <v>19.68</v>
      </c>
      <c r="G73" s="7">
        <f t="shared" si="2"/>
        <v>2.6749056</v>
      </c>
      <c r="H73" s="7">
        <f t="shared" si="3"/>
        <v>0</v>
      </c>
      <c r="I73" s="7">
        <f t="shared" si="4"/>
        <v>13.592</v>
      </c>
    </row>
    <row r="74" spans="1:9" ht="12.75">
      <c r="A74" s="2">
        <v>44555</v>
      </c>
      <c r="B74" s="5">
        <f>IF('Données Enedis'!C60,('Données Enedis'!Q60-'Données Enedis'!Q59)/1000,0)</f>
        <v>12.726</v>
      </c>
      <c r="C74">
        <f aca="true" t="shared" si="7" ref="C74:C84">C73</f>
        <v>11.285</v>
      </c>
      <c r="D74" s="3">
        <f t="shared" si="0"/>
        <v>1.4361291</v>
      </c>
      <c r="E74" s="3">
        <f t="shared" si="1"/>
        <v>2.130854166</v>
      </c>
      <c r="F74">
        <f t="shared" si="6"/>
        <v>14.05</v>
      </c>
      <c r="G74" s="7">
        <f t="shared" si="2"/>
        <v>1.7880030000000002</v>
      </c>
      <c r="H74" s="7">
        <f t="shared" si="3"/>
        <v>12.726</v>
      </c>
      <c r="I74" s="7">
        <f t="shared" si="4"/>
        <v>0</v>
      </c>
    </row>
    <row r="75" spans="1:9" ht="12.75">
      <c r="A75" s="2">
        <v>44556</v>
      </c>
      <c r="B75" s="5">
        <f>IF('Données Enedis'!C61,('Données Enedis'!Q61-'Données Enedis'!Q60)/1000,0)</f>
        <v>15.831</v>
      </c>
      <c r="C75">
        <f t="shared" si="7"/>
        <v>11.285</v>
      </c>
      <c r="D75" s="3">
        <f t="shared" si="0"/>
        <v>1.7865283500000002</v>
      </c>
      <c r="E75" s="3">
        <f t="shared" si="1"/>
        <v>2.6507584709999996</v>
      </c>
      <c r="F75">
        <f t="shared" si="6"/>
        <v>14.05</v>
      </c>
      <c r="G75" s="7">
        <f t="shared" si="2"/>
        <v>2.2242555</v>
      </c>
      <c r="H75" s="7">
        <f t="shared" si="3"/>
        <v>15.831</v>
      </c>
      <c r="I75" s="7">
        <f t="shared" si="4"/>
        <v>0</v>
      </c>
    </row>
    <row r="76" spans="1:9" ht="12.75">
      <c r="A76" s="2">
        <v>44557</v>
      </c>
      <c r="B76" s="5">
        <f>IF('Données Enedis'!C62,('Données Enedis'!Q62-'Données Enedis'!Q61)/1000,0)</f>
        <v>10.034</v>
      </c>
      <c r="C76">
        <f t="shared" si="7"/>
        <v>11.285</v>
      </c>
      <c r="D76" s="3">
        <f t="shared" si="0"/>
        <v>1.1323369</v>
      </c>
      <c r="E76" s="3">
        <f t="shared" si="1"/>
        <v>1.680102994</v>
      </c>
      <c r="F76">
        <f t="shared" si="6"/>
        <v>19.68</v>
      </c>
      <c r="G76" s="7">
        <f t="shared" si="2"/>
        <v>1.9746912</v>
      </c>
      <c r="H76" s="7">
        <f t="shared" si="3"/>
        <v>0</v>
      </c>
      <c r="I76" s="7">
        <f t="shared" si="4"/>
        <v>10.034</v>
      </c>
    </row>
    <row r="77" spans="1:9" ht="12.75">
      <c r="A77" s="2">
        <v>44558</v>
      </c>
      <c r="B77" s="5">
        <f>IF('Données Enedis'!C63,('Données Enedis'!Q63-'Données Enedis'!Q62)/1000,0)</f>
        <v>12.105</v>
      </c>
      <c r="C77">
        <f t="shared" si="7"/>
        <v>11.285</v>
      </c>
      <c r="D77" s="3">
        <f t="shared" si="0"/>
        <v>1.36604925</v>
      </c>
      <c r="E77" s="3">
        <f t="shared" si="1"/>
        <v>2.026873305</v>
      </c>
      <c r="F77">
        <f t="shared" si="6"/>
        <v>19.68</v>
      </c>
      <c r="G77" s="7">
        <f t="shared" si="2"/>
        <v>2.382264</v>
      </c>
      <c r="H77" s="7">
        <f t="shared" si="3"/>
        <v>0</v>
      </c>
      <c r="I77" s="7">
        <f t="shared" si="4"/>
        <v>12.105</v>
      </c>
    </row>
    <row r="78" spans="1:9" ht="12.75">
      <c r="A78" s="2">
        <v>44559</v>
      </c>
      <c r="B78" s="5">
        <f>IF('Données Enedis'!C64,('Données Enedis'!Q64-'Données Enedis'!Q63)/1000,0)</f>
        <v>13.124</v>
      </c>
      <c r="C78">
        <f t="shared" si="7"/>
        <v>11.285</v>
      </c>
      <c r="D78" s="3">
        <f t="shared" si="0"/>
        <v>1.4810434000000001</v>
      </c>
      <c r="E78" s="3">
        <f t="shared" si="1"/>
        <v>2.197495684</v>
      </c>
      <c r="F78">
        <f t="shared" si="6"/>
        <v>19.68</v>
      </c>
      <c r="G78" s="7">
        <f t="shared" si="2"/>
        <v>2.5828032000000003</v>
      </c>
      <c r="H78" s="7">
        <f t="shared" si="3"/>
        <v>0</v>
      </c>
      <c r="I78" s="7">
        <f t="shared" si="4"/>
        <v>13.124</v>
      </c>
    </row>
    <row r="79" spans="1:9" ht="12.75">
      <c r="A79" s="2">
        <v>44560</v>
      </c>
      <c r="B79" s="5">
        <f>IF('Données Enedis'!C65,('Données Enedis'!Q65-'Données Enedis'!Q64)/1000,0)</f>
        <v>14.237</v>
      </c>
      <c r="C79">
        <f t="shared" si="7"/>
        <v>11.285</v>
      </c>
      <c r="D79" s="3">
        <f t="shared" si="0"/>
        <v>1.60664545</v>
      </c>
      <c r="E79" s="3">
        <f t="shared" si="1"/>
        <v>2.383857517</v>
      </c>
      <c r="F79">
        <f t="shared" si="6"/>
        <v>19.68</v>
      </c>
      <c r="G79" s="7">
        <f t="shared" si="2"/>
        <v>2.8018416000000004</v>
      </c>
      <c r="H79" s="7">
        <f t="shared" si="3"/>
        <v>0</v>
      </c>
      <c r="I79" s="7">
        <f t="shared" si="4"/>
        <v>14.237</v>
      </c>
    </row>
    <row r="80" spans="1:9" ht="12.75">
      <c r="A80" s="2">
        <v>44561</v>
      </c>
      <c r="B80" s="5">
        <f>IF('Données Enedis'!C66,('Données Enedis'!Q66-'Données Enedis'!Q65)/1000,0)</f>
        <v>14.339</v>
      </c>
      <c r="C80">
        <f t="shared" si="7"/>
        <v>11.285</v>
      </c>
      <c r="D80" s="3">
        <f t="shared" si="0"/>
        <v>1.6181561500000001</v>
      </c>
      <c r="E80" s="3">
        <f t="shared" si="1"/>
        <v>2.400936499</v>
      </c>
      <c r="F80">
        <f t="shared" si="6"/>
        <v>19.68</v>
      </c>
      <c r="G80" s="7">
        <f t="shared" si="2"/>
        <v>2.8219152000000003</v>
      </c>
      <c r="H80" s="7">
        <f t="shared" si="3"/>
        <v>0</v>
      </c>
      <c r="I80" s="7">
        <f t="shared" si="4"/>
        <v>14.339</v>
      </c>
    </row>
    <row r="81" spans="1:12" ht="12.75">
      <c r="A81" s="2">
        <v>44562</v>
      </c>
      <c r="B81" s="5">
        <f>IF('Données Enedis'!C67,('Données Enedis'!Q67-'Données Enedis'!Q66)/1000,0)</f>
        <v>17.24</v>
      </c>
      <c r="C81">
        <f t="shared" si="7"/>
        <v>11.285</v>
      </c>
      <c r="D81" s="3">
        <f t="shared" si="0"/>
        <v>1.9455339999999999</v>
      </c>
      <c r="E81" s="3">
        <f t="shared" si="1"/>
        <v>2.8866828399999998</v>
      </c>
      <c r="F81">
        <f t="shared" si="6"/>
        <v>14.05</v>
      </c>
      <c r="G81" s="7">
        <f t="shared" si="2"/>
        <v>2.42222</v>
      </c>
      <c r="H81" s="7">
        <f t="shared" si="3"/>
        <v>17.24</v>
      </c>
      <c r="I81" s="7">
        <f t="shared" si="4"/>
        <v>0</v>
      </c>
      <c r="K81" t="s">
        <v>20</v>
      </c>
      <c r="L81" s="3">
        <f>SUM(D81:D111)</f>
        <v>146.817379815</v>
      </c>
    </row>
    <row r="82" spans="1:12" ht="12.75">
      <c r="A82" s="2">
        <v>44563</v>
      </c>
      <c r="B82" s="5">
        <f>IF('Données Enedis'!C68,('Données Enedis'!Q68-'Données Enedis'!Q67)/1000,0)</f>
        <v>19.751</v>
      </c>
      <c r="C82">
        <f t="shared" si="7"/>
        <v>11.285</v>
      </c>
      <c r="D82" s="3">
        <f t="shared" si="0"/>
        <v>2.22890035</v>
      </c>
      <c r="E82" s="3">
        <f t="shared" si="1"/>
        <v>3.307127191</v>
      </c>
      <c r="F82">
        <f t="shared" si="6"/>
        <v>14.05</v>
      </c>
      <c r="G82" s="7">
        <f t="shared" si="2"/>
        <v>2.7750155000000003</v>
      </c>
      <c r="H82" s="7">
        <f t="shared" si="3"/>
        <v>19.751</v>
      </c>
      <c r="I82" s="7">
        <f t="shared" si="4"/>
        <v>0</v>
      </c>
      <c r="K82" t="s">
        <v>21</v>
      </c>
      <c r="L82" s="3">
        <f>SUM(E81:E111)</f>
        <v>98.368573562</v>
      </c>
    </row>
    <row r="83" spans="1:9" ht="12.75">
      <c r="A83" s="2">
        <v>44564</v>
      </c>
      <c r="B83" s="5">
        <f>IF('Données Enedis'!C69,('Données Enedis'!Q69-'Données Enedis'!Q68)/1000,0)</f>
        <v>10.428</v>
      </c>
      <c r="C83">
        <f t="shared" si="7"/>
        <v>11.285</v>
      </c>
      <c r="D83" s="3">
        <f t="shared" si="0"/>
        <v>1.1767998000000002</v>
      </c>
      <c r="E83" s="3">
        <f t="shared" si="1"/>
        <v>1.746074748</v>
      </c>
      <c r="F83">
        <f t="shared" si="6"/>
        <v>19.68</v>
      </c>
      <c r="G83" s="7">
        <f t="shared" si="2"/>
        <v>2.0522304000000005</v>
      </c>
      <c r="H83" s="7">
        <f t="shared" si="3"/>
        <v>0</v>
      </c>
      <c r="I83" s="7">
        <f t="shared" si="4"/>
        <v>10.428</v>
      </c>
    </row>
    <row r="84" spans="1:9" ht="12.75">
      <c r="A84" s="2">
        <v>44565</v>
      </c>
      <c r="B84" s="5">
        <f>IF('Données Enedis'!C70,('Données Enedis'!Q70-'Données Enedis'!Q69)/1000,0)</f>
        <v>8.749</v>
      </c>
      <c r="C84">
        <f t="shared" si="7"/>
        <v>11.285</v>
      </c>
      <c r="D84" s="3">
        <f t="shared" si="0"/>
        <v>0.98732465</v>
      </c>
      <c r="E84" s="3">
        <f t="shared" si="1"/>
        <v>1.464941309</v>
      </c>
      <c r="F84">
        <f t="shared" si="6"/>
        <v>19.68</v>
      </c>
      <c r="G84" s="7">
        <f t="shared" si="2"/>
        <v>1.7218031999999999</v>
      </c>
      <c r="H84" s="7">
        <f t="shared" si="3"/>
        <v>0</v>
      </c>
      <c r="I84" s="7">
        <f t="shared" si="4"/>
        <v>8.749</v>
      </c>
    </row>
    <row r="85" spans="1:9" ht="12.75">
      <c r="A85" s="2">
        <v>44566</v>
      </c>
      <c r="B85" s="5">
        <f>IF('Données Enedis'!C71,('Données Enedis'!Q71-'Données Enedis'!Q70)/1000,0)</f>
        <v>14.66</v>
      </c>
      <c r="C85">
        <f>C66</f>
        <v>14.636500000000002</v>
      </c>
      <c r="D85" s="3">
        <f aca="true" t="shared" si="8" ref="D85:D148">B85*C85/100</f>
        <v>2.1457109</v>
      </c>
      <c r="E85" s="3">
        <f aca="true" t="shared" si="9" ref="E85:E148">B85*$F$9/100</f>
        <v>2.45468506</v>
      </c>
      <c r="F85">
        <f t="shared" si="6"/>
        <v>19.68</v>
      </c>
      <c r="G85" s="7">
        <f aca="true" t="shared" si="10" ref="G85:G148">F85*B85/100</f>
        <v>2.885088</v>
      </c>
      <c r="H85" s="7">
        <f aca="true" t="shared" si="11" ref="H85:H148">IF(WEEKDAY(A85)=1,B85,(IF(WEEKDAY(A85)=7,B85,0)))</f>
        <v>0</v>
      </c>
      <c r="I85" s="7">
        <f aca="true" t="shared" si="12" ref="I85:I148">IF(H85=0,B85,0)</f>
        <v>14.66</v>
      </c>
    </row>
    <row r="86" spans="1:9" ht="12.75">
      <c r="A86" s="2">
        <v>44567</v>
      </c>
      <c r="B86" s="5">
        <f>IF('Données Enedis'!C72,('Données Enedis'!Q72-'Données Enedis'!Q71)/1000,0)</f>
        <v>14.855</v>
      </c>
      <c r="C86">
        <f>C71</f>
        <v>39.93600000000001</v>
      </c>
      <c r="D86" s="3">
        <f t="shared" si="8"/>
        <v>5.932492800000001</v>
      </c>
      <c r="E86" s="3">
        <f t="shared" si="9"/>
        <v>2.487336055</v>
      </c>
      <c r="F86">
        <f t="shared" si="6"/>
        <v>19.68</v>
      </c>
      <c r="G86" s="7">
        <f t="shared" si="10"/>
        <v>2.923464</v>
      </c>
      <c r="H86" s="7">
        <f t="shared" si="11"/>
        <v>0</v>
      </c>
      <c r="I86" s="7">
        <f t="shared" si="12"/>
        <v>14.855</v>
      </c>
    </row>
    <row r="87" spans="1:9" ht="12.75">
      <c r="A87" s="2">
        <v>44568</v>
      </c>
      <c r="B87" s="5">
        <f>IF('Données Enedis'!C73,('Données Enedis'!Q73-'Données Enedis'!Q72)/1000,0)</f>
        <v>15.71</v>
      </c>
      <c r="C87">
        <f>C85</f>
        <v>14.636500000000002</v>
      </c>
      <c r="D87" s="3">
        <f t="shared" si="8"/>
        <v>2.2993941500000004</v>
      </c>
      <c r="E87" s="3">
        <f t="shared" si="9"/>
        <v>2.6304981100000004</v>
      </c>
      <c r="F87">
        <f t="shared" si="6"/>
        <v>19.68</v>
      </c>
      <c r="G87" s="7">
        <f t="shared" si="10"/>
        <v>3.091728</v>
      </c>
      <c r="H87" s="7">
        <f t="shared" si="11"/>
        <v>0</v>
      </c>
      <c r="I87" s="7">
        <f t="shared" si="12"/>
        <v>15.71</v>
      </c>
    </row>
    <row r="88" spans="1:9" ht="12.75">
      <c r="A88" s="2">
        <v>44569</v>
      </c>
      <c r="B88" s="5">
        <f>IF('Données Enedis'!C74,('Données Enedis'!Q74-'Données Enedis'!Q73)/1000,0)</f>
        <v>19.733</v>
      </c>
      <c r="C88">
        <f>C84</f>
        <v>11.285</v>
      </c>
      <c r="D88" s="3">
        <f t="shared" si="8"/>
        <v>2.22686905</v>
      </c>
      <c r="E88" s="3">
        <f t="shared" si="9"/>
        <v>3.3041132529999997</v>
      </c>
      <c r="F88">
        <f t="shared" si="6"/>
        <v>14.05</v>
      </c>
      <c r="G88" s="7">
        <f t="shared" si="10"/>
        <v>2.7724865</v>
      </c>
      <c r="H88" s="7">
        <f t="shared" si="11"/>
        <v>19.733</v>
      </c>
      <c r="I88" s="7">
        <f t="shared" si="12"/>
        <v>0</v>
      </c>
    </row>
    <row r="89" spans="1:9" ht="12.75">
      <c r="A89" s="2">
        <v>44570</v>
      </c>
      <c r="B89" s="5">
        <f>IF('Données Enedis'!C75,('Données Enedis'!Q75-'Données Enedis'!Q74)/1000,0)</f>
        <v>22.228</v>
      </c>
      <c r="C89">
        <f>C88</f>
        <v>11.285</v>
      </c>
      <c r="D89" s="3">
        <f t="shared" si="8"/>
        <v>2.5084298</v>
      </c>
      <c r="E89" s="3">
        <f t="shared" si="9"/>
        <v>3.7218785480000003</v>
      </c>
      <c r="F89">
        <f t="shared" si="6"/>
        <v>14.05</v>
      </c>
      <c r="G89" s="7">
        <f t="shared" si="10"/>
        <v>3.123034</v>
      </c>
      <c r="H89" s="7">
        <f t="shared" si="11"/>
        <v>22.228</v>
      </c>
      <c r="I89" s="7">
        <f t="shared" si="12"/>
        <v>0</v>
      </c>
    </row>
    <row r="90" spans="1:9" ht="12.75">
      <c r="A90" s="2">
        <v>44571</v>
      </c>
      <c r="B90" s="5">
        <f>IF('Données Enedis'!C76,('Données Enedis'!Q76-'Données Enedis'!Q75)/1000,0)</f>
        <v>12.231</v>
      </c>
      <c r="C90">
        <f>C86</f>
        <v>39.93600000000001</v>
      </c>
      <c r="D90" s="3">
        <f t="shared" si="8"/>
        <v>4.884572160000001</v>
      </c>
      <c r="E90" s="3">
        <f t="shared" si="9"/>
        <v>2.047970871</v>
      </c>
      <c r="F90">
        <f t="shared" si="6"/>
        <v>19.68</v>
      </c>
      <c r="G90" s="7">
        <f t="shared" si="10"/>
        <v>2.4070608</v>
      </c>
      <c r="H90" s="7">
        <f t="shared" si="11"/>
        <v>0</v>
      </c>
      <c r="I90" s="7">
        <f t="shared" si="12"/>
        <v>12.231</v>
      </c>
    </row>
    <row r="91" spans="1:9" ht="12.75">
      <c r="A91" s="2">
        <v>44572</v>
      </c>
      <c r="B91" s="5">
        <f>IF('Données Enedis'!C77,('Données Enedis'!Q77-'Données Enedis'!Q76)/1000,0)</f>
        <v>14.094</v>
      </c>
      <c r="C91">
        <f>C90</f>
        <v>39.93600000000001</v>
      </c>
      <c r="D91" s="3">
        <f t="shared" si="8"/>
        <v>5.628579840000001</v>
      </c>
      <c r="E91" s="3">
        <f t="shared" si="9"/>
        <v>2.3599134539999995</v>
      </c>
      <c r="F91">
        <f t="shared" si="6"/>
        <v>19.68</v>
      </c>
      <c r="G91" s="7">
        <f t="shared" si="10"/>
        <v>2.7736992</v>
      </c>
      <c r="H91" s="7">
        <f t="shared" si="11"/>
        <v>0</v>
      </c>
      <c r="I91" s="7">
        <f t="shared" si="12"/>
        <v>14.094</v>
      </c>
    </row>
    <row r="92" spans="1:9" ht="12.75">
      <c r="A92" s="2">
        <v>44573</v>
      </c>
      <c r="B92" s="5">
        <f>IF('Données Enedis'!C78,('Données Enedis'!Q78-'Données Enedis'!Q77)/1000,0)</f>
        <v>16.604</v>
      </c>
      <c r="C92">
        <f>C91</f>
        <v>39.93600000000001</v>
      </c>
      <c r="D92" s="3">
        <f t="shared" si="8"/>
        <v>6.630973440000002</v>
      </c>
      <c r="E92" s="3">
        <f t="shared" si="9"/>
        <v>2.780190364</v>
      </c>
      <c r="F92">
        <f aca="true" t="shared" si="13" ref="F92:F155">F85</f>
        <v>19.68</v>
      </c>
      <c r="G92" s="7">
        <f t="shared" si="10"/>
        <v>3.2676671999999995</v>
      </c>
      <c r="H92" s="7">
        <f t="shared" si="11"/>
        <v>0</v>
      </c>
      <c r="I92" s="7">
        <f t="shared" si="12"/>
        <v>16.604</v>
      </c>
    </row>
    <row r="93" spans="1:9" ht="12.75">
      <c r="A93" s="2">
        <v>44574</v>
      </c>
      <c r="B93" s="5">
        <f>IF('Données Enedis'!C79,('Données Enedis'!Q79-'Données Enedis'!Q78)/1000,0)</f>
        <v>18.455</v>
      </c>
      <c r="C93">
        <f>C92</f>
        <v>39.93600000000001</v>
      </c>
      <c r="D93" s="3">
        <f t="shared" si="8"/>
        <v>7.370188800000001</v>
      </c>
      <c r="E93" s="3">
        <f t="shared" si="9"/>
        <v>3.0901236549999997</v>
      </c>
      <c r="F93">
        <f t="shared" si="13"/>
        <v>19.68</v>
      </c>
      <c r="G93" s="7">
        <f t="shared" si="10"/>
        <v>3.631944</v>
      </c>
      <c r="H93" s="7">
        <f t="shared" si="11"/>
        <v>0</v>
      </c>
      <c r="I93" s="7">
        <f t="shared" si="12"/>
        <v>18.455</v>
      </c>
    </row>
    <row r="94" spans="1:9" ht="12.75">
      <c r="A94" s="2">
        <v>44575</v>
      </c>
      <c r="B94" s="5">
        <f>IF('Données Enedis'!C80,('Données Enedis'!Q80-'Données Enedis'!Q79)/1000,0)</f>
        <v>21.665</v>
      </c>
      <c r="C94">
        <f>C93</f>
        <v>39.93600000000001</v>
      </c>
      <c r="D94" s="3">
        <f t="shared" si="8"/>
        <v>8.652134400000001</v>
      </c>
      <c r="E94" s="3">
        <f t="shared" si="9"/>
        <v>3.627609265</v>
      </c>
      <c r="F94">
        <f t="shared" si="13"/>
        <v>19.68</v>
      </c>
      <c r="G94" s="7">
        <f t="shared" si="10"/>
        <v>4.263672</v>
      </c>
      <c r="H94" s="7">
        <f t="shared" si="11"/>
        <v>0</v>
      </c>
      <c r="I94" s="7">
        <f t="shared" si="12"/>
        <v>21.665</v>
      </c>
    </row>
    <row r="95" spans="1:9" ht="12.75">
      <c r="A95" s="2">
        <v>44576</v>
      </c>
      <c r="B95" s="5">
        <f>IF('Données Enedis'!C81,('Données Enedis'!Q81-'Données Enedis'!Q80)/1000,0)</f>
        <v>28.387</v>
      </c>
      <c r="C95">
        <f>C87</f>
        <v>14.636500000000002</v>
      </c>
      <c r="D95" s="3">
        <f t="shared" si="8"/>
        <v>4.154863255</v>
      </c>
      <c r="E95" s="3">
        <f t="shared" si="9"/>
        <v>4.753147667</v>
      </c>
      <c r="F95">
        <f t="shared" si="13"/>
        <v>14.05</v>
      </c>
      <c r="G95" s="7">
        <f t="shared" si="10"/>
        <v>3.9883735000000002</v>
      </c>
      <c r="H95" s="7">
        <f t="shared" si="11"/>
        <v>28.387</v>
      </c>
      <c r="I95" s="7">
        <f t="shared" si="12"/>
        <v>0</v>
      </c>
    </row>
    <row r="96" spans="1:9" ht="12.75">
      <c r="A96" s="2">
        <v>44577</v>
      </c>
      <c r="B96" s="5">
        <f>IF('Données Enedis'!C82,('Données Enedis'!Q82-'Données Enedis'!Q81)/1000,0)</f>
        <v>33.281</v>
      </c>
      <c r="C96">
        <f aca="true" t="shared" si="14" ref="C96:C101">C89</f>
        <v>11.285</v>
      </c>
      <c r="D96" s="3">
        <f t="shared" si="8"/>
        <v>3.7557608499999997</v>
      </c>
      <c r="E96" s="3">
        <f t="shared" si="9"/>
        <v>5.572603921</v>
      </c>
      <c r="F96">
        <f t="shared" si="13"/>
        <v>14.05</v>
      </c>
      <c r="G96" s="7">
        <f t="shared" si="10"/>
        <v>4.6759805</v>
      </c>
      <c r="H96" s="7">
        <f t="shared" si="11"/>
        <v>33.281</v>
      </c>
      <c r="I96" s="7">
        <f t="shared" si="12"/>
        <v>0</v>
      </c>
    </row>
    <row r="97" spans="1:9" ht="12.75">
      <c r="A97" s="2">
        <v>44578</v>
      </c>
      <c r="B97" s="5">
        <f>IF('Données Enedis'!C83,('Données Enedis'!Q83-'Données Enedis'!Q82)/1000,0)</f>
        <v>17.667</v>
      </c>
      <c r="C97">
        <f t="shared" si="14"/>
        <v>39.93600000000001</v>
      </c>
      <c r="D97" s="3">
        <f t="shared" si="8"/>
        <v>7.055493120000002</v>
      </c>
      <c r="E97" s="3">
        <f t="shared" si="9"/>
        <v>2.9581801469999998</v>
      </c>
      <c r="F97">
        <f t="shared" si="13"/>
        <v>19.68</v>
      </c>
      <c r="G97" s="7">
        <f t="shared" si="10"/>
        <v>3.4768656000000004</v>
      </c>
      <c r="H97" s="7">
        <f t="shared" si="11"/>
        <v>0</v>
      </c>
      <c r="I97" s="7">
        <f t="shared" si="12"/>
        <v>17.667</v>
      </c>
    </row>
    <row r="98" spans="1:9" ht="12.75">
      <c r="A98" s="2">
        <v>44579</v>
      </c>
      <c r="B98" s="5">
        <f>IF('Données Enedis'!C84,('Données Enedis'!Q84-'Données Enedis'!Q83)/1000,0)</f>
        <v>16.661</v>
      </c>
      <c r="C98">
        <f t="shared" si="14"/>
        <v>39.93600000000001</v>
      </c>
      <c r="D98" s="3">
        <f t="shared" si="8"/>
        <v>6.6537369600000025</v>
      </c>
      <c r="E98" s="3">
        <f t="shared" si="9"/>
        <v>2.7897345010000003</v>
      </c>
      <c r="F98">
        <f t="shared" si="13"/>
        <v>19.68</v>
      </c>
      <c r="G98" s="7">
        <f t="shared" si="10"/>
        <v>3.2788848</v>
      </c>
      <c r="H98" s="7">
        <f t="shared" si="11"/>
        <v>0</v>
      </c>
      <c r="I98" s="7">
        <f t="shared" si="12"/>
        <v>16.661</v>
      </c>
    </row>
    <row r="99" spans="1:9" ht="12.75">
      <c r="A99" s="2">
        <v>44580</v>
      </c>
      <c r="B99" s="5">
        <f>IF('Données Enedis'!C85,('Données Enedis'!Q85-'Données Enedis'!Q84)/1000,0)</f>
        <v>21.116</v>
      </c>
      <c r="C99">
        <f t="shared" si="14"/>
        <v>39.93600000000001</v>
      </c>
      <c r="D99" s="3">
        <f t="shared" si="8"/>
        <v>8.432885760000001</v>
      </c>
      <c r="E99" s="3">
        <f t="shared" si="9"/>
        <v>3.535684156</v>
      </c>
      <c r="F99">
        <f t="shared" si="13"/>
        <v>19.68</v>
      </c>
      <c r="G99" s="7">
        <f t="shared" si="10"/>
        <v>4.1556288</v>
      </c>
      <c r="H99" s="7">
        <f t="shared" si="11"/>
        <v>0</v>
      </c>
      <c r="I99" s="7">
        <f t="shared" si="12"/>
        <v>21.116</v>
      </c>
    </row>
    <row r="100" spans="1:9" ht="12.75">
      <c r="A100" s="2">
        <v>44581</v>
      </c>
      <c r="B100" s="5">
        <f>IF('Données Enedis'!C86,('Données Enedis'!Q86-'Données Enedis'!Q85)/1000,0)</f>
        <v>18.743</v>
      </c>
      <c r="C100">
        <f t="shared" si="14"/>
        <v>39.93600000000001</v>
      </c>
      <c r="D100" s="3">
        <f t="shared" si="8"/>
        <v>7.485204480000001</v>
      </c>
      <c r="E100" s="3">
        <f t="shared" si="9"/>
        <v>3.1383466629999996</v>
      </c>
      <c r="F100">
        <f t="shared" si="13"/>
        <v>19.68</v>
      </c>
      <c r="G100" s="7">
        <f t="shared" si="10"/>
        <v>3.6886224</v>
      </c>
      <c r="H100" s="7">
        <f t="shared" si="11"/>
        <v>0</v>
      </c>
      <c r="I100" s="7">
        <f t="shared" si="12"/>
        <v>18.743</v>
      </c>
    </row>
    <row r="101" spans="1:9" ht="12.75">
      <c r="A101" s="2">
        <v>44582</v>
      </c>
      <c r="B101" s="5">
        <f>IF('Données Enedis'!C87,('Données Enedis'!Q87-'Données Enedis'!Q86)/1000,0)</f>
        <v>16.28</v>
      </c>
      <c r="C101">
        <f t="shared" si="14"/>
        <v>39.93600000000001</v>
      </c>
      <c r="D101" s="3">
        <f t="shared" si="8"/>
        <v>6.501580800000002</v>
      </c>
      <c r="E101" s="3">
        <f t="shared" si="9"/>
        <v>2.72593948</v>
      </c>
      <c r="F101">
        <f t="shared" si="13"/>
        <v>19.68</v>
      </c>
      <c r="G101" s="7">
        <f t="shared" si="10"/>
        <v>3.203904</v>
      </c>
      <c r="H101" s="7">
        <f t="shared" si="11"/>
        <v>0</v>
      </c>
      <c r="I101" s="7">
        <f t="shared" si="12"/>
        <v>16.28</v>
      </c>
    </row>
    <row r="102" spans="1:9" ht="12.75">
      <c r="A102" s="2">
        <v>44583</v>
      </c>
      <c r="B102" s="5">
        <f>IF('Données Enedis'!C88,('Données Enedis'!Q88-'Données Enedis'!Q87)/1000,0)</f>
        <v>20.139</v>
      </c>
      <c r="C102">
        <f>C87</f>
        <v>14.636500000000002</v>
      </c>
      <c r="D102" s="3">
        <f t="shared" si="8"/>
        <v>2.947644735</v>
      </c>
      <c r="E102" s="3">
        <f t="shared" si="9"/>
        <v>3.3720942989999996</v>
      </c>
      <c r="F102">
        <f t="shared" si="13"/>
        <v>14.05</v>
      </c>
      <c r="G102" s="7">
        <f t="shared" si="10"/>
        <v>2.8295295</v>
      </c>
      <c r="H102" s="7">
        <f t="shared" si="11"/>
        <v>20.139</v>
      </c>
      <c r="I102" s="7">
        <f t="shared" si="12"/>
        <v>0</v>
      </c>
    </row>
    <row r="103" spans="1:9" ht="12.75">
      <c r="A103" s="2">
        <v>44584</v>
      </c>
      <c r="B103" s="5">
        <f>IF('Données Enedis'!C89,('Données Enedis'!Q89-'Données Enedis'!Q88)/1000,0)</f>
        <v>28.915</v>
      </c>
      <c r="C103">
        <f>C96</f>
        <v>11.285</v>
      </c>
      <c r="D103" s="3">
        <f t="shared" si="8"/>
        <v>3.2630577499999998</v>
      </c>
      <c r="E103" s="3">
        <f t="shared" si="9"/>
        <v>4.841556515</v>
      </c>
      <c r="F103">
        <f t="shared" si="13"/>
        <v>14.05</v>
      </c>
      <c r="G103" s="7">
        <f t="shared" si="10"/>
        <v>4.0625575000000005</v>
      </c>
      <c r="H103" s="7">
        <f t="shared" si="11"/>
        <v>28.915</v>
      </c>
      <c r="I103" s="7">
        <f t="shared" si="12"/>
        <v>0</v>
      </c>
    </row>
    <row r="104" spans="1:9" ht="12.75">
      <c r="A104" s="2">
        <v>44585</v>
      </c>
      <c r="B104" s="5">
        <f>IF('Données Enedis'!C90,('Données Enedis'!Q90-'Données Enedis'!Q89)/1000,0)</f>
        <v>14.943</v>
      </c>
      <c r="C104">
        <f>C97</f>
        <v>39.93600000000001</v>
      </c>
      <c r="D104" s="3">
        <f t="shared" si="8"/>
        <v>5.967636480000001</v>
      </c>
      <c r="E104" s="3">
        <f t="shared" si="9"/>
        <v>2.5020708629999997</v>
      </c>
      <c r="F104">
        <f t="shared" si="13"/>
        <v>19.68</v>
      </c>
      <c r="G104" s="7">
        <f t="shared" si="10"/>
        <v>2.9407824</v>
      </c>
      <c r="H104" s="7">
        <f t="shared" si="11"/>
        <v>0</v>
      </c>
      <c r="I104" s="7">
        <f t="shared" si="12"/>
        <v>14.943</v>
      </c>
    </row>
    <row r="105" spans="1:9" ht="12.75">
      <c r="A105" s="2">
        <v>44586</v>
      </c>
      <c r="B105" s="5">
        <f>IF('Données Enedis'!C91,('Données Enedis'!Q91-'Données Enedis'!Q90)/1000,0)</f>
        <v>18.205</v>
      </c>
      <c r="C105">
        <f>C98</f>
        <v>39.93600000000001</v>
      </c>
      <c r="D105" s="3">
        <f t="shared" si="8"/>
        <v>7.270348800000001</v>
      </c>
      <c r="E105" s="3">
        <f t="shared" si="9"/>
        <v>3.0482634049999997</v>
      </c>
      <c r="F105">
        <f t="shared" si="13"/>
        <v>19.68</v>
      </c>
      <c r="G105" s="7">
        <f t="shared" si="10"/>
        <v>3.5827439999999995</v>
      </c>
      <c r="H105" s="7">
        <f t="shared" si="11"/>
        <v>0</v>
      </c>
      <c r="I105" s="7">
        <f t="shared" si="12"/>
        <v>18.205</v>
      </c>
    </row>
    <row r="106" spans="1:9" ht="12.75">
      <c r="A106" s="2">
        <v>44587</v>
      </c>
      <c r="B106" s="5">
        <f>IF('Données Enedis'!C92,('Données Enedis'!Q92-'Données Enedis'!Q91)/1000,0)</f>
        <v>23.624</v>
      </c>
      <c r="C106">
        <f>C99</f>
        <v>39.93600000000001</v>
      </c>
      <c r="D106" s="3">
        <f t="shared" si="8"/>
        <v>9.434480640000002</v>
      </c>
      <c r="E106" s="3">
        <f t="shared" si="9"/>
        <v>3.9556261839999998</v>
      </c>
      <c r="F106">
        <f t="shared" si="13"/>
        <v>19.68</v>
      </c>
      <c r="G106" s="7">
        <f t="shared" si="10"/>
        <v>4.6492032</v>
      </c>
      <c r="H106" s="7">
        <f t="shared" si="11"/>
        <v>0</v>
      </c>
      <c r="I106" s="7">
        <f t="shared" si="12"/>
        <v>23.624</v>
      </c>
    </row>
    <row r="107" spans="1:9" ht="12.75">
      <c r="A107" s="2">
        <v>44588</v>
      </c>
      <c r="B107" s="5">
        <f>IF('Données Enedis'!C93,('Données Enedis'!Q93-'Données Enedis'!Q92)/1000,0)</f>
        <v>23.273</v>
      </c>
      <c r="C107">
        <f>C100</f>
        <v>39.93600000000001</v>
      </c>
      <c r="D107" s="3">
        <f t="shared" si="8"/>
        <v>9.294305280000001</v>
      </c>
      <c r="E107" s="3">
        <f t="shared" si="9"/>
        <v>3.896854393</v>
      </c>
      <c r="F107">
        <f t="shared" si="13"/>
        <v>19.68</v>
      </c>
      <c r="G107" s="7">
        <f t="shared" si="10"/>
        <v>4.5801264</v>
      </c>
      <c r="H107" s="7">
        <f t="shared" si="11"/>
        <v>0</v>
      </c>
      <c r="I107" s="7">
        <f t="shared" si="12"/>
        <v>23.273</v>
      </c>
    </row>
    <row r="108" spans="1:9" ht="12.75">
      <c r="A108" s="2">
        <v>44589</v>
      </c>
      <c r="B108" s="5">
        <f>IF('Données Enedis'!C94,('Données Enedis'!Q94-'Données Enedis'!Q93)/1000,0)</f>
        <v>17.499</v>
      </c>
      <c r="C108">
        <f>C102</f>
        <v>14.636500000000002</v>
      </c>
      <c r="D108" s="3">
        <f t="shared" si="8"/>
        <v>2.5612411350000004</v>
      </c>
      <c r="E108" s="3">
        <f t="shared" si="9"/>
        <v>2.9300500589999996</v>
      </c>
      <c r="F108">
        <f t="shared" si="13"/>
        <v>19.68</v>
      </c>
      <c r="G108" s="7">
        <f t="shared" si="10"/>
        <v>3.4438031999999996</v>
      </c>
      <c r="H108" s="7">
        <f t="shared" si="11"/>
        <v>0</v>
      </c>
      <c r="I108" s="7">
        <f t="shared" si="12"/>
        <v>17.499</v>
      </c>
    </row>
    <row r="109" spans="1:9" ht="12.75">
      <c r="A109" s="2">
        <v>44590</v>
      </c>
      <c r="B109" s="5">
        <f>IF('Données Enedis'!C95,('Données Enedis'!Q95-'Données Enedis'!Q94)/1000,0)</f>
        <v>18.059</v>
      </c>
      <c r="C109">
        <f>C103</f>
        <v>11.285</v>
      </c>
      <c r="D109" s="3">
        <f t="shared" si="8"/>
        <v>2.03795815</v>
      </c>
      <c r="E109" s="3">
        <f t="shared" si="9"/>
        <v>3.023817019</v>
      </c>
      <c r="F109">
        <f t="shared" si="13"/>
        <v>14.05</v>
      </c>
      <c r="G109" s="7">
        <f t="shared" si="10"/>
        <v>2.5372895000000004</v>
      </c>
      <c r="H109" s="7">
        <f t="shared" si="11"/>
        <v>18.059</v>
      </c>
      <c r="I109" s="7">
        <f t="shared" si="12"/>
        <v>0</v>
      </c>
    </row>
    <row r="110" spans="1:9" ht="12.75">
      <c r="A110" s="2">
        <v>44591</v>
      </c>
      <c r="B110" s="5">
        <f>IF('Données Enedis'!C96,('Données Enedis'!Q96-'Données Enedis'!Q95)/1000,0)</f>
        <v>32.785</v>
      </c>
      <c r="C110">
        <f>C109</f>
        <v>11.285</v>
      </c>
      <c r="D110" s="3">
        <f t="shared" si="8"/>
        <v>3.6997872499999995</v>
      </c>
      <c r="E110" s="3">
        <f t="shared" si="9"/>
        <v>5.489553185</v>
      </c>
      <c r="F110">
        <f t="shared" si="13"/>
        <v>14.05</v>
      </c>
      <c r="G110" s="7">
        <f t="shared" si="10"/>
        <v>4.6062924999999995</v>
      </c>
      <c r="H110" s="7">
        <f t="shared" si="11"/>
        <v>32.785</v>
      </c>
      <c r="I110" s="7">
        <f t="shared" si="12"/>
        <v>0</v>
      </c>
    </row>
    <row r="111" spans="1:9" ht="12.75">
      <c r="A111" s="2">
        <v>44592</v>
      </c>
      <c r="B111" s="5">
        <f>IF('Données Enedis'!C97,('Données Enedis'!Q97-'Données Enedis'!Q96)/1000,0)</f>
        <v>11.502</v>
      </c>
      <c r="C111">
        <f>C108</f>
        <v>14.636500000000002</v>
      </c>
      <c r="D111" s="3">
        <f t="shared" si="8"/>
        <v>1.68349023</v>
      </c>
      <c r="E111" s="3">
        <f t="shared" si="9"/>
        <v>1.925906382</v>
      </c>
      <c r="F111">
        <f t="shared" si="13"/>
        <v>19.68</v>
      </c>
      <c r="G111" s="7">
        <f t="shared" si="10"/>
        <v>2.2635936</v>
      </c>
      <c r="H111" s="7">
        <f t="shared" si="11"/>
        <v>0</v>
      </c>
      <c r="I111" s="7">
        <f t="shared" si="12"/>
        <v>11.502</v>
      </c>
    </row>
    <row r="112" spans="1:9" ht="12.75">
      <c r="A112" s="2">
        <v>44593</v>
      </c>
      <c r="B112" s="5">
        <f>IF('Données Enedis'!C98,('Données Enedis'!Q98-'Données Enedis'!Q97)/1000,0)</f>
        <v>14.32</v>
      </c>
      <c r="C112">
        <f>C110</f>
        <v>11.285</v>
      </c>
      <c r="D112" s="3">
        <f t="shared" si="8"/>
        <v>1.616012</v>
      </c>
      <c r="E112" s="3">
        <f t="shared" si="9"/>
        <v>2.39775512</v>
      </c>
      <c r="F112">
        <f t="shared" si="13"/>
        <v>19.68</v>
      </c>
      <c r="G112" s="7">
        <f t="shared" si="10"/>
        <v>2.8181760000000002</v>
      </c>
      <c r="H112" s="7">
        <f t="shared" si="11"/>
        <v>0</v>
      </c>
      <c r="I112" s="7">
        <f t="shared" si="12"/>
        <v>14.32</v>
      </c>
    </row>
    <row r="113" spans="1:12" ht="12.75">
      <c r="A113" s="2">
        <v>44594</v>
      </c>
      <c r="B113" s="5">
        <f>IF('Données Enedis'!C99,('Données Enedis'!Q99-'Données Enedis'!Q98)/1000,0)</f>
        <v>23.322</v>
      </c>
      <c r="C113">
        <f>C111</f>
        <v>14.636500000000002</v>
      </c>
      <c r="D113" s="3">
        <f t="shared" si="8"/>
        <v>3.41352453</v>
      </c>
      <c r="E113" s="3">
        <f t="shared" si="9"/>
        <v>3.905059002</v>
      </c>
      <c r="F113">
        <f t="shared" si="13"/>
        <v>19.68</v>
      </c>
      <c r="G113" s="7">
        <f t="shared" si="10"/>
        <v>4.5897695999999994</v>
      </c>
      <c r="H113" s="7">
        <f t="shared" si="11"/>
        <v>0</v>
      </c>
      <c r="I113" s="7">
        <f t="shared" si="12"/>
        <v>23.322</v>
      </c>
      <c r="K113" t="s">
        <v>24</v>
      </c>
      <c r="L113" s="3">
        <f>SUM(D112:D139)</f>
        <v>49.106867240000014</v>
      </c>
    </row>
    <row r="114" spans="1:12" ht="12.75">
      <c r="A114" s="2">
        <v>44595</v>
      </c>
      <c r="B114" s="5">
        <f>IF('Données Enedis'!C100,('Données Enedis'!Q100-'Données Enedis'!Q99)/1000,0)</f>
        <v>10.897</v>
      </c>
      <c r="C114">
        <f>C113</f>
        <v>14.636500000000002</v>
      </c>
      <c r="D114" s="3">
        <f t="shared" si="8"/>
        <v>1.594939405</v>
      </c>
      <c r="E114" s="3">
        <f t="shared" si="9"/>
        <v>1.8246045770000001</v>
      </c>
      <c r="F114">
        <f t="shared" si="13"/>
        <v>19.68</v>
      </c>
      <c r="G114" s="7">
        <f t="shared" si="10"/>
        <v>2.1445296</v>
      </c>
      <c r="H114" s="7">
        <f t="shared" si="11"/>
        <v>0</v>
      </c>
      <c r="I114" s="7">
        <f t="shared" si="12"/>
        <v>10.897</v>
      </c>
      <c r="K114" t="s">
        <v>23</v>
      </c>
      <c r="L114" s="3">
        <f>SUM(E112:E139)</f>
        <v>66.24166889199999</v>
      </c>
    </row>
    <row r="115" spans="1:9" ht="12.75">
      <c r="A115" s="2">
        <v>44596</v>
      </c>
      <c r="B115" s="5">
        <f>IF('Données Enedis'!C101,('Données Enedis'!Q101-'Données Enedis'!Q100)/1000,0)</f>
        <v>11.089</v>
      </c>
      <c r="C115">
        <f>C112</f>
        <v>11.285</v>
      </c>
      <c r="D115" s="3">
        <f t="shared" si="8"/>
        <v>1.25139365</v>
      </c>
      <c r="E115" s="3">
        <f t="shared" si="9"/>
        <v>1.8567532489999998</v>
      </c>
      <c r="F115">
        <f t="shared" si="13"/>
        <v>19.68</v>
      </c>
      <c r="G115" s="7">
        <f t="shared" si="10"/>
        <v>2.1823152</v>
      </c>
      <c r="H115" s="7">
        <f t="shared" si="11"/>
        <v>0</v>
      </c>
      <c r="I115" s="7">
        <f t="shared" si="12"/>
        <v>11.089</v>
      </c>
    </row>
    <row r="116" spans="1:9" ht="12.75">
      <c r="A116" s="2">
        <v>44597</v>
      </c>
      <c r="B116" s="5">
        <f>IF('Données Enedis'!C102,('Données Enedis'!Q102-'Données Enedis'!Q101)/1000,0)</f>
        <v>21.044</v>
      </c>
      <c r="C116">
        <f>C115</f>
        <v>11.285</v>
      </c>
      <c r="D116" s="3">
        <f t="shared" si="8"/>
        <v>2.3748154</v>
      </c>
      <c r="E116" s="3">
        <f t="shared" si="9"/>
        <v>3.5236284039999997</v>
      </c>
      <c r="F116">
        <f t="shared" si="13"/>
        <v>14.05</v>
      </c>
      <c r="G116" s="7">
        <f t="shared" si="10"/>
        <v>2.9566820000000003</v>
      </c>
      <c r="H116" s="7">
        <f t="shared" si="11"/>
        <v>21.044</v>
      </c>
      <c r="I116" s="7">
        <f t="shared" si="12"/>
        <v>0</v>
      </c>
    </row>
    <row r="117" spans="1:9" ht="12.75">
      <c r="A117" s="2">
        <v>44598</v>
      </c>
      <c r="B117" s="5">
        <f>IF('Données Enedis'!C103,('Données Enedis'!Q103-'Données Enedis'!Q102)/1000,0)</f>
        <v>14.2</v>
      </c>
      <c r="C117">
        <f>C116</f>
        <v>11.285</v>
      </c>
      <c r="D117" s="3">
        <f t="shared" si="8"/>
        <v>1.6024699999999998</v>
      </c>
      <c r="E117" s="3">
        <f t="shared" si="9"/>
        <v>2.3776621999999996</v>
      </c>
      <c r="F117">
        <f t="shared" si="13"/>
        <v>14.05</v>
      </c>
      <c r="G117" s="7">
        <f t="shared" si="10"/>
        <v>1.9950999999999999</v>
      </c>
      <c r="H117" s="7">
        <f t="shared" si="11"/>
        <v>14.2</v>
      </c>
      <c r="I117" s="7">
        <f t="shared" si="12"/>
        <v>0</v>
      </c>
    </row>
    <row r="118" spans="1:9" ht="12.75">
      <c r="A118" s="2">
        <v>44599</v>
      </c>
      <c r="B118" s="5">
        <f>IF('Données Enedis'!C104,('Données Enedis'!Q104-'Données Enedis'!Q103)/1000,0)</f>
        <v>10.523</v>
      </c>
      <c r="C118">
        <f>C114</f>
        <v>14.636500000000002</v>
      </c>
      <c r="D118" s="3">
        <f t="shared" si="8"/>
        <v>1.540198895</v>
      </c>
      <c r="E118" s="3">
        <f t="shared" si="9"/>
        <v>1.761981643</v>
      </c>
      <c r="F118">
        <f t="shared" si="13"/>
        <v>19.68</v>
      </c>
      <c r="G118" s="7">
        <f t="shared" si="10"/>
        <v>2.0709264</v>
      </c>
      <c r="H118" s="7">
        <f t="shared" si="11"/>
        <v>0</v>
      </c>
      <c r="I118" s="7">
        <f t="shared" si="12"/>
        <v>10.523</v>
      </c>
    </row>
    <row r="119" spans="1:9" ht="12.75">
      <c r="A119" s="2">
        <v>44600</v>
      </c>
      <c r="B119" s="5">
        <f>IF('Données Enedis'!C105,('Données Enedis'!Q105-'Données Enedis'!Q104)/1000,0)</f>
        <v>13.649</v>
      </c>
      <c r="C119">
        <f>C118</f>
        <v>14.636500000000002</v>
      </c>
      <c r="D119" s="3">
        <f t="shared" si="8"/>
        <v>1.9977358850000002</v>
      </c>
      <c r="E119" s="3">
        <f t="shared" si="9"/>
        <v>2.285402209</v>
      </c>
      <c r="F119">
        <f t="shared" si="13"/>
        <v>19.68</v>
      </c>
      <c r="G119" s="7">
        <f t="shared" si="10"/>
        <v>2.6861231999999995</v>
      </c>
      <c r="H119" s="7">
        <f t="shared" si="11"/>
        <v>0</v>
      </c>
      <c r="I119" s="7">
        <f t="shared" si="12"/>
        <v>13.649</v>
      </c>
    </row>
    <row r="120" spans="1:9" ht="12.75">
      <c r="A120" s="2">
        <v>44601</v>
      </c>
      <c r="B120" s="5">
        <f>IF('Données Enedis'!C106,('Données Enedis'!Q106-'Données Enedis'!Q105)/1000,0)</f>
        <v>12.436</v>
      </c>
      <c r="C120">
        <f>C119</f>
        <v>14.636500000000002</v>
      </c>
      <c r="D120" s="3">
        <f t="shared" si="8"/>
        <v>1.82019514</v>
      </c>
      <c r="E120" s="3">
        <f t="shared" si="9"/>
        <v>2.0822962759999997</v>
      </c>
      <c r="F120">
        <f t="shared" si="13"/>
        <v>19.68</v>
      </c>
      <c r="G120" s="7">
        <f t="shared" si="10"/>
        <v>2.4474047999999997</v>
      </c>
      <c r="H120" s="7">
        <f t="shared" si="11"/>
        <v>0</v>
      </c>
      <c r="I120" s="7">
        <f t="shared" si="12"/>
        <v>12.436</v>
      </c>
    </row>
    <row r="121" spans="1:9" ht="12.75">
      <c r="A121" s="2">
        <v>44602</v>
      </c>
      <c r="B121" s="5">
        <f>IF('Données Enedis'!C107,('Données Enedis'!Q107-'Données Enedis'!Q106)/1000,0)</f>
        <v>11.313</v>
      </c>
      <c r="C121">
        <f>C120</f>
        <v>14.636500000000002</v>
      </c>
      <c r="D121" s="3">
        <f t="shared" si="8"/>
        <v>1.6558272450000004</v>
      </c>
      <c r="E121" s="3">
        <f t="shared" si="9"/>
        <v>1.8942600330000001</v>
      </c>
      <c r="F121">
        <f t="shared" si="13"/>
        <v>19.68</v>
      </c>
      <c r="G121" s="7">
        <f t="shared" si="10"/>
        <v>2.2263984000000003</v>
      </c>
      <c r="H121" s="7">
        <f t="shared" si="11"/>
        <v>0</v>
      </c>
      <c r="I121" s="7">
        <f t="shared" si="12"/>
        <v>11.313</v>
      </c>
    </row>
    <row r="122" spans="1:9" ht="12.75">
      <c r="A122" s="2">
        <v>44603</v>
      </c>
      <c r="B122" s="5">
        <f>IF('Données Enedis'!C108,('Données Enedis'!Q108-'Données Enedis'!Q107)/1000,0)</f>
        <v>16.844</v>
      </c>
      <c r="C122">
        <f>C121</f>
        <v>14.636500000000002</v>
      </c>
      <c r="D122" s="3">
        <f t="shared" si="8"/>
        <v>2.4653720600000004</v>
      </c>
      <c r="E122" s="3">
        <f t="shared" si="9"/>
        <v>2.8203762040000004</v>
      </c>
      <c r="F122">
        <f t="shared" si="13"/>
        <v>19.68</v>
      </c>
      <c r="G122" s="7">
        <f t="shared" si="10"/>
        <v>3.3148992000000006</v>
      </c>
      <c r="H122" s="7">
        <f t="shared" si="11"/>
        <v>0</v>
      </c>
      <c r="I122" s="7">
        <f t="shared" si="12"/>
        <v>16.844</v>
      </c>
    </row>
    <row r="123" spans="1:9" ht="12.75">
      <c r="A123" s="2">
        <v>44604</v>
      </c>
      <c r="B123" s="5">
        <f>IF('Données Enedis'!C109,('Données Enedis'!Q109-'Données Enedis'!Q108)/1000,0)</f>
        <v>17.807</v>
      </c>
      <c r="C123">
        <f>C117</f>
        <v>11.285</v>
      </c>
      <c r="D123" s="3">
        <f t="shared" si="8"/>
        <v>2.0095199499999996</v>
      </c>
      <c r="E123" s="3">
        <f t="shared" si="9"/>
        <v>2.9816218869999993</v>
      </c>
      <c r="F123">
        <f t="shared" si="13"/>
        <v>14.05</v>
      </c>
      <c r="G123" s="7">
        <f t="shared" si="10"/>
        <v>2.5018835</v>
      </c>
      <c r="H123" s="7">
        <f t="shared" si="11"/>
        <v>17.807</v>
      </c>
      <c r="I123" s="7">
        <f t="shared" si="12"/>
        <v>0</v>
      </c>
    </row>
    <row r="124" spans="1:9" ht="12.75">
      <c r="A124" s="2">
        <v>44605</v>
      </c>
      <c r="B124" s="5">
        <f>IF('Données Enedis'!C110,('Données Enedis'!Q110-'Données Enedis'!Q109)/1000,0)</f>
        <v>20.598</v>
      </c>
      <c r="C124">
        <f>C123</f>
        <v>11.285</v>
      </c>
      <c r="D124" s="3">
        <f t="shared" si="8"/>
        <v>2.3244843</v>
      </c>
      <c r="E124" s="3">
        <f t="shared" si="9"/>
        <v>3.4489497179999997</v>
      </c>
      <c r="F124">
        <f t="shared" si="13"/>
        <v>14.05</v>
      </c>
      <c r="G124" s="7">
        <f t="shared" si="10"/>
        <v>2.894019</v>
      </c>
      <c r="H124" s="7">
        <f t="shared" si="11"/>
        <v>20.598</v>
      </c>
      <c r="I124" s="7">
        <f t="shared" si="12"/>
        <v>0</v>
      </c>
    </row>
    <row r="125" spans="1:9" ht="12.75">
      <c r="A125" s="2">
        <v>44606</v>
      </c>
      <c r="B125" s="5">
        <f>IF('Données Enedis'!C111,('Données Enedis'!Q111-'Données Enedis'!Q110)/1000,0)</f>
        <v>14.13</v>
      </c>
      <c r="C125">
        <f aca="true" t="shared" si="15" ref="C125:C132">C124</f>
        <v>11.285</v>
      </c>
      <c r="D125" s="3">
        <f t="shared" si="8"/>
        <v>1.5945705000000001</v>
      </c>
      <c r="E125" s="3">
        <f t="shared" si="9"/>
        <v>2.36594133</v>
      </c>
      <c r="F125">
        <f t="shared" si="13"/>
        <v>19.68</v>
      </c>
      <c r="G125" s="7">
        <f t="shared" si="10"/>
        <v>2.7807839999999997</v>
      </c>
      <c r="H125" s="7">
        <f t="shared" si="11"/>
        <v>0</v>
      </c>
      <c r="I125" s="7">
        <f t="shared" si="12"/>
        <v>14.13</v>
      </c>
    </row>
    <row r="126" spans="1:9" ht="12.75">
      <c r="A126" s="2">
        <v>44607</v>
      </c>
      <c r="B126" s="5">
        <f>IF('Données Enedis'!C112,('Données Enedis'!Q112-'Données Enedis'!Q111)/1000,0)</f>
        <v>11.445</v>
      </c>
      <c r="C126">
        <f t="shared" si="15"/>
        <v>11.285</v>
      </c>
      <c r="D126" s="3">
        <f t="shared" si="8"/>
        <v>1.29156825</v>
      </c>
      <c r="E126" s="3">
        <f t="shared" si="9"/>
        <v>1.916362245</v>
      </c>
      <c r="F126">
        <f t="shared" si="13"/>
        <v>19.68</v>
      </c>
      <c r="G126" s="7">
        <f t="shared" si="10"/>
        <v>2.252376</v>
      </c>
      <c r="H126" s="7">
        <f t="shared" si="11"/>
        <v>0</v>
      </c>
      <c r="I126" s="7">
        <f t="shared" si="12"/>
        <v>11.445</v>
      </c>
    </row>
    <row r="127" spans="1:9" ht="12.75">
      <c r="A127" s="2">
        <v>44608</v>
      </c>
      <c r="B127" s="5">
        <f>IF('Données Enedis'!C113,('Données Enedis'!Q113-'Données Enedis'!Q112)/1000,0)</f>
        <v>13.626</v>
      </c>
      <c r="C127">
        <f t="shared" si="15"/>
        <v>11.285</v>
      </c>
      <c r="D127" s="3">
        <f t="shared" si="8"/>
        <v>1.5376941</v>
      </c>
      <c r="E127" s="3">
        <f t="shared" si="9"/>
        <v>2.281551066</v>
      </c>
      <c r="F127">
        <f t="shared" si="13"/>
        <v>19.68</v>
      </c>
      <c r="G127" s="7">
        <f t="shared" si="10"/>
        <v>2.6815968</v>
      </c>
      <c r="H127" s="7">
        <f t="shared" si="11"/>
        <v>0</v>
      </c>
      <c r="I127" s="7">
        <f t="shared" si="12"/>
        <v>13.626</v>
      </c>
    </row>
    <row r="128" spans="1:9" ht="12.75">
      <c r="A128" s="2">
        <v>44609</v>
      </c>
      <c r="B128" s="5">
        <f>IF('Données Enedis'!C114,('Données Enedis'!Q114-'Données Enedis'!Q113)/1000,0)</f>
        <v>10.86</v>
      </c>
      <c r="C128">
        <f t="shared" si="15"/>
        <v>11.285</v>
      </c>
      <c r="D128" s="3">
        <f t="shared" si="8"/>
        <v>1.225551</v>
      </c>
      <c r="E128" s="3">
        <f t="shared" si="9"/>
        <v>1.81840926</v>
      </c>
      <c r="F128">
        <f t="shared" si="13"/>
        <v>19.68</v>
      </c>
      <c r="G128" s="7">
        <f t="shared" si="10"/>
        <v>2.137248</v>
      </c>
      <c r="H128" s="7">
        <f t="shared" si="11"/>
        <v>0</v>
      </c>
      <c r="I128" s="7">
        <f t="shared" si="12"/>
        <v>10.86</v>
      </c>
    </row>
    <row r="129" spans="1:9" ht="12.75">
      <c r="A129" s="2">
        <v>44610</v>
      </c>
      <c r="B129" s="5">
        <f>IF('Données Enedis'!C115,('Données Enedis'!Q115-'Données Enedis'!Q114)/1000,0)</f>
        <v>9.467</v>
      </c>
      <c r="C129">
        <f t="shared" si="15"/>
        <v>11.285</v>
      </c>
      <c r="D129" s="3">
        <f t="shared" si="8"/>
        <v>1.0683509500000001</v>
      </c>
      <c r="E129" s="3">
        <f t="shared" si="9"/>
        <v>1.585163947</v>
      </c>
      <c r="F129">
        <f t="shared" si="13"/>
        <v>19.68</v>
      </c>
      <c r="G129" s="7">
        <f t="shared" si="10"/>
        <v>1.8631056000000001</v>
      </c>
      <c r="H129" s="7">
        <f t="shared" si="11"/>
        <v>0</v>
      </c>
      <c r="I129" s="7">
        <f t="shared" si="12"/>
        <v>9.467</v>
      </c>
    </row>
    <row r="130" spans="1:9" ht="12.75">
      <c r="A130" s="2">
        <v>44611</v>
      </c>
      <c r="B130" s="5">
        <f>IF('Données Enedis'!C116,('Données Enedis'!Q116-'Données Enedis'!Q115)/1000,0)</f>
        <v>10.666</v>
      </c>
      <c r="C130">
        <f t="shared" si="15"/>
        <v>11.285</v>
      </c>
      <c r="D130" s="3">
        <f t="shared" si="8"/>
        <v>1.2036581000000002</v>
      </c>
      <c r="E130" s="3">
        <f t="shared" si="9"/>
        <v>1.7859257059999998</v>
      </c>
      <c r="F130">
        <f t="shared" si="13"/>
        <v>14.05</v>
      </c>
      <c r="G130" s="7">
        <f t="shared" si="10"/>
        <v>1.4985730000000002</v>
      </c>
      <c r="H130" s="7">
        <f t="shared" si="11"/>
        <v>10.666</v>
      </c>
      <c r="I130" s="7">
        <f t="shared" si="12"/>
        <v>0</v>
      </c>
    </row>
    <row r="131" spans="1:9" ht="12.75">
      <c r="A131" s="2">
        <v>44612</v>
      </c>
      <c r="B131" s="5">
        <f>IF('Données Enedis'!C117,('Données Enedis'!Q117-'Données Enedis'!Q116)/1000,0)</f>
        <v>12.284</v>
      </c>
      <c r="C131">
        <f t="shared" si="15"/>
        <v>11.285</v>
      </c>
      <c r="D131" s="3">
        <f t="shared" si="8"/>
        <v>1.3862494</v>
      </c>
      <c r="E131" s="3">
        <f t="shared" si="9"/>
        <v>2.0568452440000002</v>
      </c>
      <c r="F131">
        <f t="shared" si="13"/>
        <v>14.05</v>
      </c>
      <c r="G131" s="7">
        <f t="shared" si="10"/>
        <v>1.725902</v>
      </c>
      <c r="H131" s="7">
        <f t="shared" si="11"/>
        <v>12.284</v>
      </c>
      <c r="I131" s="7">
        <f t="shared" si="12"/>
        <v>0</v>
      </c>
    </row>
    <row r="132" spans="1:9" ht="12.75">
      <c r="A132" s="2">
        <v>44613</v>
      </c>
      <c r="B132" s="5">
        <f>IF('Données Enedis'!C118,('Données Enedis'!Q118-'Données Enedis'!Q117)/1000,0)</f>
        <v>16.851</v>
      </c>
      <c r="C132">
        <f t="shared" si="15"/>
        <v>11.285</v>
      </c>
      <c r="D132" s="3">
        <f t="shared" si="8"/>
        <v>1.90163535</v>
      </c>
      <c r="E132" s="3">
        <f t="shared" si="9"/>
        <v>2.8215482909999996</v>
      </c>
      <c r="F132">
        <f t="shared" si="13"/>
        <v>19.68</v>
      </c>
      <c r="G132" s="7">
        <f t="shared" si="10"/>
        <v>3.3162768</v>
      </c>
      <c r="H132" s="7">
        <f t="shared" si="11"/>
        <v>0</v>
      </c>
      <c r="I132" s="7">
        <f t="shared" si="12"/>
        <v>16.851</v>
      </c>
    </row>
    <row r="133" spans="1:9" ht="12.75">
      <c r="A133" s="2">
        <v>44614</v>
      </c>
      <c r="B133" s="5">
        <f>IF('Données Enedis'!C119,('Données Enedis'!Q119-'Données Enedis'!Q118)/1000,0)</f>
        <v>17.525</v>
      </c>
      <c r="C133">
        <f>C132</f>
        <v>11.285</v>
      </c>
      <c r="D133" s="3">
        <f t="shared" si="8"/>
        <v>1.97769625</v>
      </c>
      <c r="E133" s="3">
        <f t="shared" si="9"/>
        <v>2.9344035249999996</v>
      </c>
      <c r="F133">
        <f t="shared" si="13"/>
        <v>19.68</v>
      </c>
      <c r="G133" s="7">
        <f t="shared" si="10"/>
        <v>3.4489199999999993</v>
      </c>
      <c r="H133" s="7">
        <f t="shared" si="11"/>
        <v>0</v>
      </c>
      <c r="I133" s="7">
        <f t="shared" si="12"/>
        <v>17.525</v>
      </c>
    </row>
    <row r="134" spans="1:9" ht="12.75">
      <c r="A134" s="2">
        <v>44615</v>
      </c>
      <c r="B134" s="5">
        <f>IF('Données Enedis'!C120,('Données Enedis'!Q120-'Données Enedis'!Q119)/1000,0)</f>
        <v>9.742</v>
      </c>
      <c r="C134">
        <f>C122</f>
        <v>14.636500000000002</v>
      </c>
      <c r="D134" s="3">
        <f t="shared" si="8"/>
        <v>1.4258878300000004</v>
      </c>
      <c r="E134" s="3">
        <f t="shared" si="9"/>
        <v>1.631210222</v>
      </c>
      <c r="F134">
        <f t="shared" si="13"/>
        <v>19.68</v>
      </c>
      <c r="G134" s="7">
        <f t="shared" si="10"/>
        <v>1.9172256</v>
      </c>
      <c r="H134" s="7">
        <f t="shared" si="11"/>
        <v>0</v>
      </c>
      <c r="I134" s="7">
        <f t="shared" si="12"/>
        <v>9.742</v>
      </c>
    </row>
    <row r="135" spans="1:9" ht="12.75">
      <c r="A135" s="2">
        <v>44616</v>
      </c>
      <c r="B135" s="5">
        <f>IF('Données Enedis'!C121,('Données Enedis'!Q121-'Données Enedis'!Q120)/1000,0)</f>
        <v>14.155</v>
      </c>
      <c r="C135">
        <f>C133</f>
        <v>11.285</v>
      </c>
      <c r="D135" s="3">
        <f t="shared" si="8"/>
        <v>1.5973917499999999</v>
      </c>
      <c r="E135" s="3">
        <f t="shared" si="9"/>
        <v>2.3701273549999997</v>
      </c>
      <c r="F135">
        <f t="shared" si="13"/>
        <v>19.68</v>
      </c>
      <c r="G135" s="7">
        <f t="shared" si="10"/>
        <v>2.785704</v>
      </c>
      <c r="H135" s="7">
        <f t="shared" si="11"/>
        <v>0</v>
      </c>
      <c r="I135" s="7">
        <f t="shared" si="12"/>
        <v>14.155</v>
      </c>
    </row>
    <row r="136" spans="1:9" ht="12.75">
      <c r="A136" s="2">
        <v>44617</v>
      </c>
      <c r="B136" s="5">
        <f>IF('Données Enedis'!C122,('Données Enedis'!Q122-'Données Enedis'!Q121)/1000,0)</f>
        <v>12.014</v>
      </c>
      <c r="C136">
        <f>C134</f>
        <v>14.636500000000002</v>
      </c>
      <c r="D136" s="3">
        <f t="shared" si="8"/>
        <v>1.7584291100000002</v>
      </c>
      <c r="E136" s="3">
        <f t="shared" si="9"/>
        <v>2.011636174</v>
      </c>
      <c r="F136">
        <f t="shared" si="13"/>
        <v>19.68</v>
      </c>
      <c r="G136" s="7">
        <f t="shared" si="10"/>
        <v>2.3643552</v>
      </c>
      <c r="H136" s="7">
        <f t="shared" si="11"/>
        <v>0</v>
      </c>
      <c r="I136" s="7">
        <f t="shared" si="12"/>
        <v>12.014</v>
      </c>
    </row>
    <row r="137" spans="1:9" ht="12.75">
      <c r="A137" s="2">
        <v>44618</v>
      </c>
      <c r="B137" s="5">
        <f>IF('Données Enedis'!C123,('Données Enedis'!Q123-'Données Enedis'!Q122)/1000,0)</f>
        <v>17.42</v>
      </c>
      <c r="C137">
        <f>C135</f>
        <v>11.285</v>
      </c>
      <c r="D137" s="3">
        <f t="shared" si="8"/>
        <v>1.9658470000000003</v>
      </c>
      <c r="E137" s="3">
        <f t="shared" si="9"/>
        <v>2.9168222200000002</v>
      </c>
      <c r="F137">
        <f t="shared" si="13"/>
        <v>14.05</v>
      </c>
      <c r="G137" s="7">
        <f t="shared" si="10"/>
        <v>2.4475100000000003</v>
      </c>
      <c r="H137" s="7">
        <f t="shared" si="11"/>
        <v>17.42</v>
      </c>
      <c r="I137" s="7">
        <f t="shared" si="12"/>
        <v>0</v>
      </c>
    </row>
    <row r="138" spans="1:9" ht="12.75">
      <c r="A138" s="2">
        <v>44619</v>
      </c>
      <c r="B138" s="5">
        <f>IF('Données Enedis'!C124,('Données Enedis'!Q124-'Données Enedis'!Q123)/1000,0)</f>
        <v>14.989</v>
      </c>
      <c r="C138">
        <f>C137</f>
        <v>11.285</v>
      </c>
      <c r="D138" s="3">
        <f t="shared" si="8"/>
        <v>1.69150865</v>
      </c>
      <c r="E138" s="3">
        <f t="shared" si="9"/>
        <v>2.509773149</v>
      </c>
      <c r="F138">
        <f t="shared" si="13"/>
        <v>14.05</v>
      </c>
      <c r="G138" s="7">
        <f t="shared" si="10"/>
        <v>2.1059545</v>
      </c>
      <c r="H138" s="7">
        <f t="shared" si="11"/>
        <v>14.989</v>
      </c>
      <c r="I138" s="7">
        <f t="shared" si="12"/>
        <v>0</v>
      </c>
    </row>
    <row r="139" spans="1:9" ht="12.75">
      <c r="A139" s="2">
        <v>44620</v>
      </c>
      <c r="B139" s="5">
        <f>IF('Données Enedis'!C125,('Données Enedis'!Q125-'Données Enedis'!Q124)/1000,0)</f>
        <v>12.396</v>
      </c>
      <c r="C139">
        <f>C136</f>
        <v>14.636500000000002</v>
      </c>
      <c r="D139" s="3">
        <f t="shared" si="8"/>
        <v>1.8143405400000003</v>
      </c>
      <c r="E139" s="3">
        <f t="shared" si="9"/>
        <v>2.075598636</v>
      </c>
      <c r="F139">
        <f t="shared" si="13"/>
        <v>19.68</v>
      </c>
      <c r="G139" s="7">
        <f t="shared" si="10"/>
        <v>2.4395328000000003</v>
      </c>
      <c r="H139" s="7">
        <f t="shared" si="11"/>
        <v>0</v>
      </c>
      <c r="I139" s="7">
        <f t="shared" si="12"/>
        <v>12.396</v>
      </c>
    </row>
    <row r="140" spans="1:9" ht="12.75">
      <c r="A140" s="2">
        <v>44621</v>
      </c>
      <c r="B140" s="5">
        <f>IF('Données Enedis'!C126,('Données Enedis'!Q126-'Données Enedis'!Q125)/1000,0)</f>
        <v>8.59</v>
      </c>
      <c r="C140">
        <f>C139</f>
        <v>14.636500000000002</v>
      </c>
      <c r="D140" s="3">
        <f t="shared" si="8"/>
        <v>1.2572753500000002</v>
      </c>
      <c r="E140" s="3">
        <f t="shared" si="9"/>
        <v>1.43831819</v>
      </c>
      <c r="F140">
        <f t="shared" si="13"/>
        <v>19.68</v>
      </c>
      <c r="G140" s="7">
        <f t="shared" si="10"/>
        <v>1.690512</v>
      </c>
      <c r="H140" s="7">
        <f t="shared" si="11"/>
        <v>0</v>
      </c>
      <c r="I140" s="7">
        <f t="shared" si="12"/>
        <v>8.59</v>
      </c>
    </row>
    <row r="141" spans="1:9" ht="12.75">
      <c r="A141" s="2">
        <v>44622</v>
      </c>
      <c r="B141" s="5">
        <f>IF('Données Enedis'!C127,('Données Enedis'!Q127-'Données Enedis'!Q126)/1000,0)</f>
        <v>10.602</v>
      </c>
      <c r="C141">
        <f>C140</f>
        <v>14.636500000000002</v>
      </c>
      <c r="D141" s="3">
        <f t="shared" si="8"/>
        <v>1.5517617300000004</v>
      </c>
      <c r="E141" s="3">
        <f t="shared" si="9"/>
        <v>1.775209482</v>
      </c>
      <c r="F141">
        <f t="shared" si="13"/>
        <v>19.68</v>
      </c>
      <c r="G141" s="7">
        <f t="shared" si="10"/>
        <v>2.0864735999999997</v>
      </c>
      <c r="H141" s="7">
        <f t="shared" si="11"/>
        <v>0</v>
      </c>
      <c r="I141" s="7">
        <f t="shared" si="12"/>
        <v>10.602</v>
      </c>
    </row>
    <row r="142" spans="1:9" ht="12.75">
      <c r="A142" s="2">
        <v>44623</v>
      </c>
      <c r="B142" s="5">
        <f>IF('Données Enedis'!C128,('Données Enedis'!Q128-'Données Enedis'!Q127)/1000,0)</f>
        <v>9.676</v>
      </c>
      <c r="C142">
        <f>C141</f>
        <v>14.636500000000002</v>
      </c>
      <c r="D142" s="3">
        <f t="shared" si="8"/>
        <v>1.4162277400000003</v>
      </c>
      <c r="E142" s="3">
        <f t="shared" si="9"/>
        <v>1.6201591160000002</v>
      </c>
      <c r="F142">
        <f t="shared" si="13"/>
        <v>19.68</v>
      </c>
      <c r="G142" s="7">
        <f t="shared" si="10"/>
        <v>1.9042367999999998</v>
      </c>
      <c r="H142" s="7">
        <f t="shared" si="11"/>
        <v>0</v>
      </c>
      <c r="I142" s="7">
        <f t="shared" si="12"/>
        <v>9.676</v>
      </c>
    </row>
    <row r="143" spans="1:9" ht="12.75">
      <c r="A143" s="2">
        <v>44624</v>
      </c>
      <c r="B143" s="5">
        <f>IF('Données Enedis'!C129,('Données Enedis'!Q129-'Données Enedis'!Q128)/1000,0)</f>
        <v>10.501</v>
      </c>
      <c r="C143">
        <f>C138</f>
        <v>11.285</v>
      </c>
      <c r="D143" s="3">
        <f t="shared" si="8"/>
        <v>1.1850378499999998</v>
      </c>
      <c r="E143" s="3">
        <f t="shared" si="9"/>
        <v>1.758297941</v>
      </c>
      <c r="F143">
        <f t="shared" si="13"/>
        <v>19.68</v>
      </c>
      <c r="G143" s="7">
        <f t="shared" si="10"/>
        <v>2.0665967999999997</v>
      </c>
      <c r="H143" s="7">
        <f t="shared" si="11"/>
        <v>0</v>
      </c>
      <c r="I143" s="7">
        <f t="shared" si="12"/>
        <v>10.501</v>
      </c>
    </row>
    <row r="144" spans="1:9" ht="12.75">
      <c r="A144" s="2">
        <v>44625</v>
      </c>
      <c r="B144" s="5">
        <f>IF('Données Enedis'!C130,('Données Enedis'!Q130-'Données Enedis'!Q129)/1000,0)</f>
        <v>15.477</v>
      </c>
      <c r="C144">
        <f>C143</f>
        <v>11.285</v>
      </c>
      <c r="D144" s="3">
        <f t="shared" si="8"/>
        <v>1.74657945</v>
      </c>
      <c r="E144" s="3">
        <f t="shared" si="9"/>
        <v>2.591484357</v>
      </c>
      <c r="F144">
        <f t="shared" si="13"/>
        <v>14.05</v>
      </c>
      <c r="G144" s="7">
        <f t="shared" si="10"/>
        <v>2.1745185</v>
      </c>
      <c r="H144" s="7">
        <f t="shared" si="11"/>
        <v>15.477</v>
      </c>
      <c r="I144" s="7">
        <f t="shared" si="12"/>
        <v>0</v>
      </c>
    </row>
    <row r="145" spans="1:9" ht="12.75">
      <c r="A145" s="2">
        <v>44626</v>
      </c>
      <c r="B145" s="5">
        <f>IF('Données Enedis'!C131,('Données Enedis'!Q131-'Données Enedis'!Q130)/1000,0)</f>
        <v>20.979</v>
      </c>
      <c r="C145">
        <f>C144</f>
        <v>11.285</v>
      </c>
      <c r="D145" s="3">
        <f t="shared" si="8"/>
        <v>2.36748015</v>
      </c>
      <c r="E145" s="3">
        <f t="shared" si="9"/>
        <v>3.512744739</v>
      </c>
      <c r="F145">
        <f t="shared" si="13"/>
        <v>14.05</v>
      </c>
      <c r="G145" s="7">
        <f t="shared" si="10"/>
        <v>2.9475495</v>
      </c>
      <c r="H145" s="7">
        <f t="shared" si="11"/>
        <v>20.979</v>
      </c>
      <c r="I145" s="7">
        <f t="shared" si="12"/>
        <v>0</v>
      </c>
    </row>
    <row r="146" spans="1:9" ht="12.75">
      <c r="A146" s="2">
        <v>44627</v>
      </c>
      <c r="B146" s="5">
        <f>IF('Données Enedis'!C132,('Données Enedis'!Q132-'Données Enedis'!Q131)/1000,0)</f>
        <v>12.799</v>
      </c>
      <c r="C146">
        <f>C142</f>
        <v>14.636500000000002</v>
      </c>
      <c r="D146" s="3">
        <f t="shared" si="8"/>
        <v>1.8733256350000003</v>
      </c>
      <c r="E146" s="3">
        <f t="shared" si="9"/>
        <v>2.143077359</v>
      </c>
      <c r="F146">
        <f t="shared" si="13"/>
        <v>19.68</v>
      </c>
      <c r="G146" s="7">
        <f t="shared" si="10"/>
        <v>2.5188431999999996</v>
      </c>
      <c r="H146" s="7">
        <f t="shared" si="11"/>
        <v>0</v>
      </c>
      <c r="I146" s="7">
        <f t="shared" si="12"/>
        <v>12.799</v>
      </c>
    </row>
    <row r="147" spans="1:9" ht="12.75">
      <c r="A147" s="2">
        <v>44628</v>
      </c>
      <c r="B147" s="5">
        <f>IF('Données Enedis'!C133,('Données Enedis'!Q133-'Données Enedis'!Q132)/1000,0)</f>
        <v>11.259</v>
      </c>
      <c r="C147">
        <f>C146</f>
        <v>14.636500000000002</v>
      </c>
      <c r="D147" s="3">
        <f t="shared" si="8"/>
        <v>1.647923535</v>
      </c>
      <c r="E147" s="3">
        <f t="shared" si="9"/>
        <v>1.885218219</v>
      </c>
      <c r="F147">
        <f t="shared" si="13"/>
        <v>19.68</v>
      </c>
      <c r="G147" s="7">
        <f t="shared" si="10"/>
        <v>2.2157712000000003</v>
      </c>
      <c r="H147" s="7">
        <f t="shared" si="11"/>
        <v>0</v>
      </c>
      <c r="I147" s="7">
        <f t="shared" si="12"/>
        <v>11.259</v>
      </c>
    </row>
    <row r="148" spans="1:9" ht="12.75">
      <c r="A148" s="2">
        <v>44629</v>
      </c>
      <c r="B148" s="5">
        <f>IF('Données Enedis'!C134,('Données Enedis'!Q134-'Données Enedis'!Q133)/1000,0)</f>
        <v>11.602</v>
      </c>
      <c r="C148">
        <f>C145</f>
        <v>11.285</v>
      </c>
      <c r="D148" s="3">
        <f t="shared" si="8"/>
        <v>1.3092857</v>
      </c>
      <c r="E148" s="3">
        <f t="shared" si="9"/>
        <v>1.942650482</v>
      </c>
      <c r="F148">
        <f t="shared" si="13"/>
        <v>19.68</v>
      </c>
      <c r="G148" s="7">
        <f t="shared" si="10"/>
        <v>2.2832736</v>
      </c>
      <c r="H148" s="7">
        <f t="shared" si="11"/>
        <v>0</v>
      </c>
      <c r="I148" s="7">
        <f t="shared" si="12"/>
        <v>11.602</v>
      </c>
    </row>
    <row r="149" spans="1:9" ht="12.75">
      <c r="A149" s="2">
        <v>44630</v>
      </c>
      <c r="B149" s="5">
        <f>IF('Données Enedis'!C135,('Données Enedis'!Q135-'Données Enedis'!Q134)/1000,0)</f>
        <v>8.811</v>
      </c>
      <c r="C149">
        <f>C148</f>
        <v>11.285</v>
      </c>
      <c r="D149" s="3">
        <f aca="true" t="shared" si="16" ref="D149:D170">B149*C149/100</f>
        <v>0.99432135</v>
      </c>
      <c r="E149" s="3">
        <f aca="true" t="shared" si="17" ref="E149:E170">B149*$F$9/100</f>
        <v>1.475322651</v>
      </c>
      <c r="F149">
        <f t="shared" si="13"/>
        <v>19.68</v>
      </c>
      <c r="G149" s="7">
        <f aca="true" t="shared" si="18" ref="G149:G170">F149*B149/100</f>
        <v>1.7340048</v>
      </c>
      <c r="H149" s="7">
        <f aca="true" t="shared" si="19" ref="H149:H170">IF(WEEKDAY(A149)=1,B149,(IF(WEEKDAY(A149)=7,B149,0)))</f>
        <v>0</v>
      </c>
      <c r="I149" s="7">
        <f aca="true" t="shared" si="20" ref="I149:I170">IF(H149=0,B149,0)</f>
        <v>8.811</v>
      </c>
    </row>
    <row r="150" spans="1:9" ht="12.75">
      <c r="A150" s="2">
        <v>44631</v>
      </c>
      <c r="B150" s="5">
        <f>IF('Données Enedis'!C136,('Données Enedis'!Q136-'Données Enedis'!Q135)/1000,0)</f>
        <v>12.12</v>
      </c>
      <c r="C150">
        <f aca="true" t="shared" si="21" ref="C150:C166">C149</f>
        <v>11.285</v>
      </c>
      <c r="D150" s="3">
        <f t="shared" si="16"/>
        <v>1.3677419999999998</v>
      </c>
      <c r="E150" s="3">
        <f t="shared" si="17"/>
        <v>2.0293849199999996</v>
      </c>
      <c r="F150">
        <f t="shared" si="13"/>
        <v>19.68</v>
      </c>
      <c r="G150" s="7">
        <f t="shared" si="18"/>
        <v>2.385216</v>
      </c>
      <c r="H150" s="7">
        <f t="shared" si="19"/>
        <v>0</v>
      </c>
      <c r="I150" s="7">
        <f t="shared" si="20"/>
        <v>12.12</v>
      </c>
    </row>
    <row r="151" spans="1:9" ht="12.75">
      <c r="A151" s="2">
        <v>44632</v>
      </c>
      <c r="B151" s="5">
        <f>IF('Données Enedis'!C137,('Données Enedis'!Q137-'Données Enedis'!Q136)/1000,0)</f>
        <v>12.406</v>
      </c>
      <c r="C151">
        <f t="shared" si="21"/>
        <v>11.285</v>
      </c>
      <c r="D151" s="3">
        <f t="shared" si="16"/>
        <v>1.4000171000000001</v>
      </c>
      <c r="E151" s="3">
        <f t="shared" si="17"/>
        <v>2.077273046</v>
      </c>
      <c r="F151">
        <f t="shared" si="13"/>
        <v>14.05</v>
      </c>
      <c r="G151" s="7">
        <f t="shared" si="18"/>
        <v>1.7430430000000001</v>
      </c>
      <c r="H151" s="7">
        <f t="shared" si="19"/>
        <v>12.406</v>
      </c>
      <c r="I151" s="7">
        <f t="shared" si="20"/>
        <v>0</v>
      </c>
    </row>
    <row r="152" spans="1:9" ht="12.75">
      <c r="A152" s="2">
        <v>44633</v>
      </c>
      <c r="B152" s="5">
        <f>IF('Données Enedis'!C138,('Données Enedis'!Q138-'Données Enedis'!Q137)/1000,0)</f>
        <v>10.878</v>
      </c>
      <c r="C152">
        <f t="shared" si="21"/>
        <v>11.285</v>
      </c>
      <c r="D152" s="3">
        <f t="shared" si="16"/>
        <v>1.2275823</v>
      </c>
      <c r="E152" s="3">
        <f t="shared" si="17"/>
        <v>1.821423198</v>
      </c>
      <c r="F152">
        <f t="shared" si="13"/>
        <v>14.05</v>
      </c>
      <c r="G152" s="7">
        <f t="shared" si="18"/>
        <v>1.528359</v>
      </c>
      <c r="H152" s="7">
        <f t="shared" si="19"/>
        <v>10.878</v>
      </c>
      <c r="I152" s="7">
        <f t="shared" si="20"/>
        <v>0</v>
      </c>
    </row>
    <row r="153" spans="1:9" ht="12.75">
      <c r="A153" s="2">
        <v>44634</v>
      </c>
      <c r="B153" s="5">
        <f>IF('Données Enedis'!C139,('Données Enedis'!Q139-'Données Enedis'!Q138)/1000,0)</f>
        <v>11.084</v>
      </c>
      <c r="C153">
        <f t="shared" si="21"/>
        <v>11.285</v>
      </c>
      <c r="D153" s="3">
        <f t="shared" si="16"/>
        <v>1.2508294</v>
      </c>
      <c r="E153" s="3">
        <f t="shared" si="17"/>
        <v>1.855916044</v>
      </c>
      <c r="F153">
        <f t="shared" si="13"/>
        <v>19.68</v>
      </c>
      <c r="G153" s="7">
        <f t="shared" si="18"/>
        <v>2.1813312</v>
      </c>
      <c r="H153" s="7">
        <f t="shared" si="19"/>
        <v>0</v>
      </c>
      <c r="I153" s="7">
        <f t="shared" si="20"/>
        <v>11.084</v>
      </c>
    </row>
    <row r="154" spans="1:9" ht="12.75">
      <c r="A154" s="2">
        <v>44635</v>
      </c>
      <c r="B154" s="5">
        <f>IF('Données Enedis'!C140,('Données Enedis'!Q140-'Données Enedis'!Q139)/1000,0)</f>
        <v>7.16</v>
      </c>
      <c r="C154">
        <f t="shared" si="21"/>
        <v>11.285</v>
      </c>
      <c r="D154" s="3">
        <f t="shared" si="16"/>
        <v>0.808006</v>
      </c>
      <c r="E154" s="3">
        <f t="shared" si="17"/>
        <v>1.19887756</v>
      </c>
      <c r="F154">
        <f t="shared" si="13"/>
        <v>19.68</v>
      </c>
      <c r="G154" s="7">
        <f t="shared" si="18"/>
        <v>1.4090880000000001</v>
      </c>
      <c r="H154" s="7">
        <f t="shared" si="19"/>
        <v>0</v>
      </c>
      <c r="I154" s="7">
        <f t="shared" si="20"/>
        <v>7.16</v>
      </c>
    </row>
    <row r="155" spans="1:9" ht="12.75">
      <c r="A155" s="2">
        <v>44636</v>
      </c>
      <c r="B155" s="5">
        <f>IF('Données Enedis'!C141,('Données Enedis'!Q141-'Données Enedis'!Q140)/1000,0)</f>
        <v>12.495</v>
      </c>
      <c r="C155">
        <f t="shared" si="21"/>
        <v>11.285</v>
      </c>
      <c r="D155" s="3">
        <f t="shared" si="16"/>
        <v>1.4100607499999998</v>
      </c>
      <c r="E155" s="3">
        <f t="shared" si="17"/>
        <v>2.0921752949999997</v>
      </c>
      <c r="F155">
        <f t="shared" si="13"/>
        <v>19.68</v>
      </c>
      <c r="G155" s="7">
        <f t="shared" si="18"/>
        <v>2.4590159999999996</v>
      </c>
      <c r="H155" s="7">
        <f t="shared" si="19"/>
        <v>0</v>
      </c>
      <c r="I155" s="7">
        <f t="shared" si="20"/>
        <v>12.495</v>
      </c>
    </row>
    <row r="156" spans="1:9" ht="12.75">
      <c r="A156" s="2">
        <v>44637</v>
      </c>
      <c r="B156" s="5">
        <f>IF('Données Enedis'!C142,('Données Enedis'!Q142-'Données Enedis'!Q141)/1000,0)</f>
        <v>7.321</v>
      </c>
      <c r="C156">
        <f t="shared" si="21"/>
        <v>11.285</v>
      </c>
      <c r="D156" s="3">
        <f t="shared" si="16"/>
        <v>0.82617485</v>
      </c>
      <c r="E156" s="3">
        <f t="shared" si="17"/>
        <v>1.225835561</v>
      </c>
      <c r="F156">
        <f aca="true" t="shared" si="22" ref="F156:F170">F149</f>
        <v>19.68</v>
      </c>
      <c r="G156" s="7">
        <f t="shared" si="18"/>
        <v>1.4407728</v>
      </c>
      <c r="H156" s="7">
        <f t="shared" si="19"/>
        <v>0</v>
      </c>
      <c r="I156" s="7">
        <f t="shared" si="20"/>
        <v>7.321</v>
      </c>
    </row>
    <row r="157" spans="1:9" ht="12.75">
      <c r="A157" s="2">
        <v>44638</v>
      </c>
      <c r="B157" s="5">
        <f>IF('Données Enedis'!C143,('Données Enedis'!Q143-'Données Enedis'!Q142)/1000,0)</f>
        <v>7.503</v>
      </c>
      <c r="C157">
        <f t="shared" si="21"/>
        <v>11.285</v>
      </c>
      <c r="D157" s="3">
        <f t="shared" si="16"/>
        <v>0.84671355</v>
      </c>
      <c r="E157" s="3">
        <f t="shared" si="17"/>
        <v>1.256309823</v>
      </c>
      <c r="F157">
        <f t="shared" si="22"/>
        <v>19.68</v>
      </c>
      <c r="G157" s="7">
        <f t="shared" si="18"/>
        <v>1.4765904</v>
      </c>
      <c r="H157" s="7">
        <f t="shared" si="19"/>
        <v>0</v>
      </c>
      <c r="I157" s="7">
        <f t="shared" si="20"/>
        <v>7.503</v>
      </c>
    </row>
    <row r="158" spans="1:9" ht="12.75">
      <c r="A158" s="2">
        <v>44639</v>
      </c>
      <c r="B158" s="5">
        <f>IF('Données Enedis'!C144,('Données Enedis'!Q144-'Données Enedis'!Q143)/1000,0)</f>
        <v>5.91</v>
      </c>
      <c r="C158">
        <f t="shared" si="21"/>
        <v>11.285</v>
      </c>
      <c r="D158" s="3">
        <f t="shared" si="16"/>
        <v>0.6669435</v>
      </c>
      <c r="E158" s="3">
        <f t="shared" si="17"/>
        <v>0.98957631</v>
      </c>
      <c r="F158">
        <f t="shared" si="22"/>
        <v>14.05</v>
      </c>
      <c r="G158" s="7">
        <f t="shared" si="18"/>
        <v>0.8303550000000002</v>
      </c>
      <c r="H158" s="7">
        <f t="shared" si="19"/>
        <v>5.91</v>
      </c>
      <c r="I158" s="7">
        <f t="shared" si="20"/>
        <v>0</v>
      </c>
    </row>
    <row r="159" spans="1:9" ht="12.75">
      <c r="A159" s="2">
        <v>44640</v>
      </c>
      <c r="B159" s="5">
        <f>IF('Données Enedis'!C145,('Données Enedis'!Q145-'Données Enedis'!Q144)/1000,0)</f>
        <v>5.544</v>
      </c>
      <c r="C159">
        <f t="shared" si="21"/>
        <v>11.285</v>
      </c>
      <c r="D159" s="3">
        <f t="shared" si="16"/>
        <v>0.6256404</v>
      </c>
      <c r="E159" s="3">
        <f t="shared" si="17"/>
        <v>0.9282929039999999</v>
      </c>
      <c r="F159">
        <f t="shared" si="22"/>
        <v>14.05</v>
      </c>
      <c r="G159" s="7">
        <f t="shared" si="18"/>
        <v>0.778932</v>
      </c>
      <c r="H159" s="7">
        <f t="shared" si="19"/>
        <v>5.544</v>
      </c>
      <c r="I159" s="7">
        <f t="shared" si="20"/>
        <v>0</v>
      </c>
    </row>
    <row r="160" spans="1:9" ht="12.75">
      <c r="A160" s="2">
        <v>44641</v>
      </c>
      <c r="B160" s="5">
        <f>IF('Données Enedis'!C146,('Données Enedis'!Q146-'Données Enedis'!Q145)/1000,0)</f>
        <v>9.765</v>
      </c>
      <c r="C160">
        <f t="shared" si="21"/>
        <v>11.285</v>
      </c>
      <c r="D160" s="3">
        <f t="shared" si="16"/>
        <v>1.10198025</v>
      </c>
      <c r="E160" s="3">
        <f t="shared" si="17"/>
        <v>1.6350613649999999</v>
      </c>
      <c r="F160">
        <f t="shared" si="22"/>
        <v>19.68</v>
      </c>
      <c r="G160" s="7">
        <f t="shared" si="18"/>
        <v>1.9217520000000001</v>
      </c>
      <c r="H160" s="7">
        <f t="shared" si="19"/>
        <v>0</v>
      </c>
      <c r="I160" s="7">
        <f t="shared" si="20"/>
        <v>9.765</v>
      </c>
    </row>
    <row r="161" spans="1:9" ht="12.75">
      <c r="A161" s="2">
        <v>44642</v>
      </c>
      <c r="B161" s="5">
        <f>IF('Données Enedis'!C147,('Données Enedis'!Q147-'Données Enedis'!Q146)/1000,0)</f>
        <v>6.527</v>
      </c>
      <c r="C161">
        <f t="shared" si="21"/>
        <v>11.285</v>
      </c>
      <c r="D161" s="3">
        <f t="shared" si="16"/>
        <v>0.73657195</v>
      </c>
      <c r="E161" s="3">
        <f t="shared" si="17"/>
        <v>1.092887407</v>
      </c>
      <c r="F161">
        <f t="shared" si="22"/>
        <v>19.68</v>
      </c>
      <c r="G161" s="7">
        <f t="shared" si="18"/>
        <v>1.2845136</v>
      </c>
      <c r="H161" s="7">
        <f t="shared" si="19"/>
        <v>0</v>
      </c>
      <c r="I161" s="7">
        <f t="shared" si="20"/>
        <v>6.527</v>
      </c>
    </row>
    <row r="162" spans="1:9" ht="12.75">
      <c r="A162" s="2">
        <v>44643</v>
      </c>
      <c r="B162" s="5">
        <f>IF('Données Enedis'!C148,('Données Enedis'!Q148-'Données Enedis'!Q147)/1000,0)</f>
        <v>8.794</v>
      </c>
      <c r="C162">
        <f t="shared" si="21"/>
        <v>11.285</v>
      </c>
      <c r="D162" s="3">
        <f t="shared" si="16"/>
        <v>0.9924029</v>
      </c>
      <c r="E162" s="3">
        <f t="shared" si="17"/>
        <v>1.472476154</v>
      </c>
      <c r="F162">
        <f t="shared" si="22"/>
        <v>19.68</v>
      </c>
      <c r="G162" s="7">
        <f t="shared" si="18"/>
        <v>1.7306592</v>
      </c>
      <c r="H162" s="7">
        <f t="shared" si="19"/>
        <v>0</v>
      </c>
      <c r="I162" s="7">
        <f t="shared" si="20"/>
        <v>8.794</v>
      </c>
    </row>
    <row r="163" spans="1:9" ht="12.75">
      <c r="A163" s="2">
        <v>44644</v>
      </c>
      <c r="B163" s="5">
        <f>IF('Données Enedis'!C149,('Données Enedis'!Q149-'Données Enedis'!Q148)/1000,0)</f>
        <v>8.518</v>
      </c>
      <c r="C163">
        <f t="shared" si="21"/>
        <v>11.285</v>
      </c>
      <c r="D163" s="3">
        <f t="shared" si="16"/>
        <v>0.9612563000000002</v>
      </c>
      <c r="E163" s="3">
        <f t="shared" si="17"/>
        <v>1.426262438</v>
      </c>
      <c r="F163">
        <f t="shared" si="22"/>
        <v>19.68</v>
      </c>
      <c r="G163" s="7">
        <f t="shared" si="18"/>
        <v>1.6763424</v>
      </c>
      <c r="H163" s="7">
        <f t="shared" si="19"/>
        <v>0</v>
      </c>
      <c r="I163" s="7">
        <f t="shared" si="20"/>
        <v>8.518</v>
      </c>
    </row>
    <row r="164" spans="1:9" ht="12.75">
      <c r="A164" s="2">
        <v>44645</v>
      </c>
      <c r="B164" s="5">
        <f>IF('Données Enedis'!C150,('Données Enedis'!Q150-'Données Enedis'!Q149)/1000,0)</f>
        <v>7.504</v>
      </c>
      <c r="C164">
        <f t="shared" si="21"/>
        <v>11.285</v>
      </c>
      <c r="D164" s="3">
        <f t="shared" si="16"/>
        <v>0.8468263999999999</v>
      </c>
      <c r="E164" s="3">
        <f t="shared" si="17"/>
        <v>1.256477264</v>
      </c>
      <c r="F164">
        <f t="shared" si="22"/>
        <v>19.68</v>
      </c>
      <c r="G164" s="7">
        <f t="shared" si="18"/>
        <v>1.4767872</v>
      </c>
      <c r="H164" s="7">
        <f t="shared" si="19"/>
        <v>0</v>
      </c>
      <c r="I164" s="7">
        <f t="shared" si="20"/>
        <v>7.504</v>
      </c>
    </row>
    <row r="165" spans="1:9" ht="12.75">
      <c r="A165" s="2">
        <v>44646</v>
      </c>
      <c r="B165" s="5">
        <f>IF('Données Enedis'!C151,('Données Enedis'!Q151-'Données Enedis'!Q150)/1000,0)</f>
        <v>20.166</v>
      </c>
      <c r="C165">
        <f t="shared" si="21"/>
        <v>11.285</v>
      </c>
      <c r="D165" s="3">
        <f t="shared" si="16"/>
        <v>2.2757331</v>
      </c>
      <c r="E165" s="3">
        <f t="shared" si="17"/>
        <v>3.3766152060000003</v>
      </c>
      <c r="F165">
        <f t="shared" si="22"/>
        <v>14.05</v>
      </c>
      <c r="G165" s="7">
        <f t="shared" si="18"/>
        <v>2.8333230000000005</v>
      </c>
      <c r="H165" s="7">
        <f t="shared" si="19"/>
        <v>20.166</v>
      </c>
      <c r="I165" s="7">
        <f t="shared" si="20"/>
        <v>0</v>
      </c>
    </row>
    <row r="166" spans="1:9" ht="12.75">
      <c r="A166" s="2">
        <v>44647</v>
      </c>
      <c r="B166" s="5">
        <f>IF('Données Enedis'!C152,('Données Enedis'!Q152-'Données Enedis'!Q151)/1000,0)</f>
        <v>6.703</v>
      </c>
      <c r="C166">
        <f t="shared" si="21"/>
        <v>11.285</v>
      </c>
      <c r="D166" s="3">
        <f t="shared" si="16"/>
        <v>0.75643355</v>
      </c>
      <c r="E166" s="3">
        <f t="shared" si="17"/>
        <v>1.122357023</v>
      </c>
      <c r="F166">
        <f t="shared" si="22"/>
        <v>14.05</v>
      </c>
      <c r="G166" s="7">
        <f t="shared" si="18"/>
        <v>0.9417715000000001</v>
      </c>
      <c r="H166" s="7">
        <f t="shared" si="19"/>
        <v>6.703</v>
      </c>
      <c r="I166" s="7">
        <f t="shared" si="20"/>
        <v>0</v>
      </c>
    </row>
    <row r="167" spans="1:9" ht="12.75">
      <c r="A167" s="2">
        <v>44648</v>
      </c>
      <c r="B167" s="5">
        <f>IF('Données Enedis'!C153,('Données Enedis'!Q153-'Données Enedis'!Q152)/1000,0)</f>
        <v>0</v>
      </c>
      <c r="D167" s="3">
        <f t="shared" si="16"/>
        <v>0</v>
      </c>
      <c r="E167" s="3">
        <f t="shared" si="17"/>
        <v>0</v>
      </c>
      <c r="F167">
        <f t="shared" si="22"/>
        <v>19.68</v>
      </c>
      <c r="G167" s="7">
        <f t="shared" si="18"/>
        <v>0</v>
      </c>
      <c r="H167" s="7">
        <f t="shared" si="19"/>
        <v>0</v>
      </c>
      <c r="I167" s="7">
        <f t="shared" si="20"/>
        <v>0</v>
      </c>
    </row>
    <row r="168" spans="1:9" ht="12.75">
      <c r="A168" s="2">
        <v>44649</v>
      </c>
      <c r="B168" s="5">
        <f>IF('Données Enedis'!C154,('Données Enedis'!Q154-'Données Enedis'!Q153)/1000,0)</f>
        <v>0</v>
      </c>
      <c r="D168" s="3">
        <f t="shared" si="16"/>
        <v>0</v>
      </c>
      <c r="E168" s="3">
        <f t="shared" si="17"/>
        <v>0</v>
      </c>
      <c r="F168">
        <f t="shared" si="22"/>
        <v>19.68</v>
      </c>
      <c r="G168" s="7">
        <f t="shared" si="18"/>
        <v>0</v>
      </c>
      <c r="H168" s="7">
        <f t="shared" si="19"/>
        <v>0</v>
      </c>
      <c r="I168" s="7">
        <f t="shared" si="20"/>
        <v>0</v>
      </c>
    </row>
    <row r="169" spans="1:9" ht="12.75">
      <c r="A169" s="2">
        <v>44650</v>
      </c>
      <c r="B169" s="5">
        <f>IF('Données Enedis'!C155,('Données Enedis'!Q155-'Données Enedis'!Q154)/1000,0)</f>
        <v>0</v>
      </c>
      <c r="D169" s="3">
        <f t="shared" si="16"/>
        <v>0</v>
      </c>
      <c r="E169" s="3">
        <f t="shared" si="17"/>
        <v>0</v>
      </c>
      <c r="F169">
        <f t="shared" si="22"/>
        <v>19.68</v>
      </c>
      <c r="G169" s="7">
        <f t="shared" si="18"/>
        <v>0</v>
      </c>
      <c r="H169" s="7">
        <f t="shared" si="19"/>
        <v>0</v>
      </c>
      <c r="I169" s="7">
        <f t="shared" si="20"/>
        <v>0</v>
      </c>
    </row>
    <row r="170" spans="1:9" ht="12.75">
      <c r="A170" s="2">
        <v>44651</v>
      </c>
      <c r="B170" s="5">
        <f>IF('Données Enedis'!C156,('Données Enedis'!Q156-'Données Enedis'!Q155)/1000,0)</f>
        <v>0</v>
      </c>
      <c r="D170" s="3">
        <f t="shared" si="16"/>
        <v>0</v>
      </c>
      <c r="E170" s="3">
        <f t="shared" si="17"/>
        <v>0</v>
      </c>
      <c r="F170">
        <f t="shared" si="22"/>
        <v>19.68</v>
      </c>
      <c r="G170" s="7">
        <f t="shared" si="18"/>
        <v>0</v>
      </c>
      <c r="H170" s="7">
        <f t="shared" si="19"/>
        <v>0</v>
      </c>
      <c r="I170" s="7">
        <f t="shared" si="20"/>
        <v>0</v>
      </c>
    </row>
    <row r="171" ht="12.75">
      <c r="A171" s="2"/>
    </row>
    <row r="172" spans="1:9" ht="12.75">
      <c r="A172" s="2" t="s">
        <v>14</v>
      </c>
      <c r="B172" s="4">
        <f>SUM(B20:B170)</f>
        <v>2203.103999999999</v>
      </c>
      <c r="D172" s="3">
        <f>SUM(D20:D170)</f>
        <v>378.9681051100002</v>
      </c>
      <c r="E172" s="3">
        <f>SUM(E20:E170)</f>
        <v>368.8899368640002</v>
      </c>
      <c r="G172" s="7">
        <f>SUM(G20:G170)</f>
        <v>389.6192025000001</v>
      </c>
      <c r="H172" s="7">
        <f>SUM(H20:H170)</f>
        <v>780.6690000000001</v>
      </c>
      <c r="I172" s="7">
        <f>SUM(I20:I170)</f>
        <v>1422.435</v>
      </c>
    </row>
    <row r="174" spans="1:2" ht="12.75">
      <c r="A174" t="s">
        <v>15</v>
      </c>
      <c r="B174" s="4">
        <f>B2-B172</f>
        <v>1296.896000000001</v>
      </c>
    </row>
  </sheetData>
  <printOptions/>
  <pageMargins left="0.75" right="0.75" top="1" bottom="1" header="0.4921259845" footer="0.492125984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6"/>
  <sheetViews>
    <sheetView workbookViewId="0" topLeftCell="B3">
      <selection activeCell="G26" sqref="G26"/>
    </sheetView>
  </sheetViews>
  <sheetFormatPr defaultColWidth="11.421875" defaultRowHeight="12.75"/>
  <cols>
    <col min="1" max="1" width="25.140625" style="0" bestFit="1" customWidth="1"/>
    <col min="2" max="2" width="12.421875" style="0" bestFit="1" customWidth="1"/>
    <col min="3" max="3" width="14.57421875" style="0" bestFit="1" customWidth="1"/>
    <col min="4" max="4" width="23.8515625" style="0" bestFit="1" customWidth="1"/>
    <col min="6" max="6" width="18.00390625" style="0" bestFit="1" customWidth="1"/>
    <col min="7" max="7" width="20.28125" style="0" bestFit="1" customWidth="1"/>
    <col min="8" max="8" width="22.8515625" style="0" bestFit="1" customWidth="1"/>
    <col min="9" max="9" width="9.57421875" style="0" bestFit="1" customWidth="1"/>
    <col min="10" max="10" width="21.00390625" style="0" bestFit="1" customWidth="1"/>
    <col min="11" max="11" width="13.7109375" style="0" bestFit="1" customWidth="1"/>
    <col min="12" max="12" width="18.57421875" style="0" bestFit="1" customWidth="1"/>
  </cols>
  <sheetData>
    <row r="2" ht="12.75">
      <c r="C2" t="s">
        <v>117</v>
      </c>
    </row>
    <row r="3" spans="1:11" ht="12.75">
      <c r="A3" t="s">
        <v>67</v>
      </c>
      <c r="B3" t="s">
        <v>68</v>
      </c>
      <c r="C3" t="s">
        <v>75</v>
      </c>
      <c r="D3" t="s">
        <v>118</v>
      </c>
      <c r="K3" t="s">
        <v>88</v>
      </c>
    </row>
    <row r="4" spans="1:11" ht="12.75">
      <c r="A4" s="2">
        <f>Calcul!A20</f>
        <v>44501</v>
      </c>
      <c r="B4">
        <f>Calcul!B20</f>
        <v>19.466</v>
      </c>
      <c r="C4">
        <v>12</v>
      </c>
      <c r="D4">
        <f>21-C4</f>
        <v>9</v>
      </c>
      <c r="G4" t="s">
        <v>69</v>
      </c>
      <c r="I4" t="s">
        <v>74</v>
      </c>
      <c r="K4" t="s">
        <v>9</v>
      </c>
    </row>
    <row r="5" spans="1:11" ht="12.75">
      <c r="A5" s="2">
        <f>Calcul!A21</f>
        <v>44502</v>
      </c>
      <c r="B5">
        <f>Calcul!B21</f>
        <v>8.061</v>
      </c>
      <c r="C5">
        <v>11.5</v>
      </c>
      <c r="D5">
        <f aca="true" t="shared" si="0" ref="D5:D68">21-C5</f>
        <v>9.5</v>
      </c>
      <c r="G5" s="18">
        <f>LINEST(B4:B150,D4:D150)</f>
        <v>0.917281901255262</v>
      </c>
      <c r="H5" s="19" t="s">
        <v>70</v>
      </c>
      <c r="I5" s="18">
        <f>INTERCEPT(B4:B150,D4:D150)</f>
        <v>1.07187319864466</v>
      </c>
      <c r="J5" s="19" t="s">
        <v>71</v>
      </c>
      <c r="K5">
        <v>3500</v>
      </c>
    </row>
    <row r="6" spans="1:10" ht="12.75">
      <c r="A6" s="2">
        <f>Calcul!A22</f>
        <v>44503</v>
      </c>
      <c r="B6">
        <f>Calcul!B22</f>
        <v>9.6</v>
      </c>
      <c r="C6">
        <v>11</v>
      </c>
      <c r="D6">
        <f t="shared" si="0"/>
        <v>10</v>
      </c>
      <c r="G6" s="20">
        <f>G5*3600000/(24*3600)</f>
        <v>38.22007921896925</v>
      </c>
      <c r="H6" s="19" t="s">
        <v>72</v>
      </c>
      <c r="I6" s="21">
        <f>I5*3600000/(24*3600)</f>
        <v>44.661383276860825</v>
      </c>
      <c r="J6" s="19" t="s">
        <v>73</v>
      </c>
    </row>
    <row r="7" spans="1:4" ht="12.75">
      <c r="A7" s="2">
        <f>Calcul!A23</f>
        <v>44504</v>
      </c>
      <c r="B7">
        <f>Calcul!B23</f>
        <v>10.093</v>
      </c>
      <c r="C7">
        <v>8.5</v>
      </c>
      <c r="D7">
        <f t="shared" si="0"/>
        <v>12.5</v>
      </c>
    </row>
    <row r="8" spans="1:4" ht="12.75">
      <c r="A8" s="2">
        <f>Calcul!A24</f>
        <v>44505</v>
      </c>
      <c r="B8">
        <f>Calcul!B24</f>
        <v>12.68</v>
      </c>
      <c r="C8">
        <v>7.5</v>
      </c>
      <c r="D8">
        <f t="shared" si="0"/>
        <v>13.5</v>
      </c>
    </row>
    <row r="9" spans="1:7" ht="12.75">
      <c r="A9" s="2">
        <f>Calcul!A25</f>
        <v>44506</v>
      </c>
      <c r="B9">
        <f>Calcul!B25</f>
        <v>11.399</v>
      </c>
      <c r="C9">
        <v>8</v>
      </c>
      <c r="D9">
        <f t="shared" si="0"/>
        <v>13</v>
      </c>
      <c r="G9" t="s">
        <v>76</v>
      </c>
    </row>
    <row r="10" spans="1:11" ht="12.75">
      <c r="A10" s="2">
        <f>Calcul!A26</f>
        <v>44507</v>
      </c>
      <c r="B10">
        <f>Calcul!B26</f>
        <v>15.867</v>
      </c>
      <c r="C10">
        <v>7.5</v>
      </c>
      <c r="D10">
        <f t="shared" si="0"/>
        <v>13.5</v>
      </c>
      <c r="G10" s="22">
        <f>G13*G5</f>
        <v>3.0863999999999994</v>
      </c>
      <c r="H10" s="1" t="s">
        <v>70</v>
      </c>
      <c r="I10" s="22">
        <v>4</v>
      </c>
      <c r="J10" s="1" t="s">
        <v>71</v>
      </c>
      <c r="K10">
        <v>9400</v>
      </c>
    </row>
    <row r="11" spans="1:10" ht="12.75">
      <c r="A11" s="2">
        <f>Calcul!A27</f>
        <v>44508</v>
      </c>
      <c r="B11">
        <f>Calcul!B27</f>
        <v>8.183</v>
      </c>
      <c r="C11">
        <v>9.5</v>
      </c>
      <c r="D11">
        <f t="shared" si="0"/>
        <v>11.5</v>
      </c>
      <c r="G11" s="1">
        <v>128.6</v>
      </c>
      <c r="H11" s="1" t="s">
        <v>72</v>
      </c>
      <c r="I11" s="23">
        <f>I13*I6</f>
        <v>166.66666666666666</v>
      </c>
      <c r="J11" s="1" t="s">
        <v>73</v>
      </c>
    </row>
    <row r="12" spans="1:4" ht="12.75">
      <c r="A12" s="2">
        <f>Calcul!A28</f>
        <v>44509</v>
      </c>
      <c r="B12">
        <f>Calcul!B28</f>
        <v>10.028</v>
      </c>
      <c r="C12">
        <v>5.5</v>
      </c>
      <c r="D12">
        <f t="shared" si="0"/>
        <v>15.5</v>
      </c>
    </row>
    <row r="13" spans="1:11" ht="12.75">
      <c r="A13" s="2">
        <f>Calcul!A29</f>
        <v>44510</v>
      </c>
      <c r="B13">
        <f>Calcul!B29</f>
        <v>19.461</v>
      </c>
      <c r="C13">
        <v>5</v>
      </c>
      <c r="D13">
        <f t="shared" si="0"/>
        <v>16</v>
      </c>
      <c r="F13" t="s">
        <v>77</v>
      </c>
      <c r="G13" s="22">
        <f>G11/G6</f>
        <v>3.3647235334921466</v>
      </c>
      <c r="I13" s="22">
        <f>I10/I5</f>
        <v>3.731784697161789</v>
      </c>
      <c r="K13" s="7">
        <f>K10/K5</f>
        <v>2.6857142857142855</v>
      </c>
    </row>
    <row r="14" spans="1:4" ht="12.75">
      <c r="A14" s="2">
        <f>Calcul!A30</f>
        <v>44511</v>
      </c>
      <c r="B14">
        <f>Calcul!B30</f>
        <v>15.631</v>
      </c>
      <c r="C14">
        <v>6</v>
      </c>
      <c r="D14">
        <f t="shared" si="0"/>
        <v>15</v>
      </c>
    </row>
    <row r="15" spans="1:12" ht="12.75">
      <c r="A15" s="2">
        <f>Calcul!A31</f>
        <v>44512</v>
      </c>
      <c r="B15">
        <f>Calcul!B31</f>
        <v>13.106</v>
      </c>
      <c r="C15">
        <v>6</v>
      </c>
      <c r="D15">
        <f t="shared" si="0"/>
        <v>15</v>
      </c>
      <c r="F15" s="14" t="s">
        <v>89</v>
      </c>
      <c r="G15" s="14" t="s">
        <v>107</v>
      </c>
      <c r="H15" s="14" t="s">
        <v>108</v>
      </c>
      <c r="I15" s="14" t="s">
        <v>111</v>
      </c>
      <c r="J15" s="14" t="s">
        <v>94</v>
      </c>
      <c r="K15" s="14" t="s">
        <v>97</v>
      </c>
      <c r="L15" s="14"/>
    </row>
    <row r="16" spans="1:12" ht="12.75">
      <c r="A16" s="2">
        <f>Calcul!A32</f>
        <v>44513</v>
      </c>
      <c r="B16">
        <f>Calcul!B32</f>
        <v>14.734</v>
      </c>
      <c r="C16">
        <v>5.5</v>
      </c>
      <c r="D16">
        <f t="shared" si="0"/>
        <v>15.5</v>
      </c>
      <c r="F16" s="14"/>
      <c r="G16" s="14" t="s">
        <v>90</v>
      </c>
      <c r="H16" s="14" t="s">
        <v>109</v>
      </c>
      <c r="I16" s="14">
        <v>1100</v>
      </c>
      <c r="J16" s="14">
        <v>522</v>
      </c>
      <c r="K16" s="14" t="s">
        <v>98</v>
      </c>
      <c r="L16" s="14"/>
    </row>
    <row r="17" spans="1:13" ht="12.75">
      <c r="A17" s="2">
        <f>Calcul!A33</f>
        <v>44514</v>
      </c>
      <c r="B17">
        <f>Calcul!B33</f>
        <v>22.728</v>
      </c>
      <c r="C17">
        <v>10</v>
      </c>
      <c r="D17">
        <f t="shared" si="0"/>
        <v>11</v>
      </c>
      <c r="F17" s="14"/>
      <c r="G17" s="14" t="s">
        <v>95</v>
      </c>
      <c r="H17" s="14" t="s">
        <v>96</v>
      </c>
      <c r="I17" s="14">
        <v>0</v>
      </c>
      <c r="J17" s="14">
        <v>200</v>
      </c>
      <c r="K17" s="14" t="s">
        <v>99</v>
      </c>
      <c r="L17" s="14" t="s">
        <v>104</v>
      </c>
      <c r="M17" t="s">
        <v>122</v>
      </c>
    </row>
    <row r="18" spans="1:12" ht="12.75">
      <c r="A18" s="2">
        <f>Calcul!A34</f>
        <v>44515</v>
      </c>
      <c r="B18">
        <f>Calcul!B34</f>
        <v>8.178</v>
      </c>
      <c r="C18">
        <v>9</v>
      </c>
      <c r="D18">
        <f t="shared" si="0"/>
        <v>12</v>
      </c>
      <c r="F18" s="14"/>
      <c r="G18" s="14" t="s">
        <v>91</v>
      </c>
      <c r="H18" s="14" t="s">
        <v>110</v>
      </c>
      <c r="I18" s="14">
        <v>1100</v>
      </c>
      <c r="J18" s="14">
        <v>286</v>
      </c>
      <c r="K18" s="14" t="s">
        <v>100</v>
      </c>
      <c r="L18" s="14"/>
    </row>
    <row r="19" spans="1:13" ht="12.75">
      <c r="A19" s="2">
        <f>Calcul!A35</f>
        <v>44516</v>
      </c>
      <c r="B19">
        <f>Calcul!B35</f>
        <v>12.692</v>
      </c>
      <c r="C19">
        <v>8</v>
      </c>
      <c r="D19">
        <f t="shared" si="0"/>
        <v>13</v>
      </c>
      <c r="F19" s="14"/>
      <c r="G19" s="14" t="s">
        <v>92</v>
      </c>
      <c r="H19" s="14" t="s">
        <v>93</v>
      </c>
      <c r="I19" s="14">
        <v>15</v>
      </c>
      <c r="J19" s="14">
        <v>200</v>
      </c>
      <c r="K19" s="14" t="s">
        <v>101</v>
      </c>
      <c r="L19" s="14" t="s">
        <v>104</v>
      </c>
      <c r="M19" s="14" t="s">
        <v>121</v>
      </c>
    </row>
    <row r="20" spans="1:12" ht="12.75">
      <c r="A20" s="2">
        <f>Calcul!A36</f>
        <v>44517</v>
      </c>
      <c r="B20">
        <f>Calcul!B36</f>
        <v>10.746</v>
      </c>
      <c r="C20">
        <v>6.5</v>
      </c>
      <c r="D20">
        <f t="shared" si="0"/>
        <v>14.5</v>
      </c>
      <c r="F20" s="14"/>
      <c r="G20" s="14" t="s">
        <v>102</v>
      </c>
      <c r="H20" s="14" t="s">
        <v>103</v>
      </c>
      <c r="I20" s="14">
        <v>0</v>
      </c>
      <c r="J20" s="14">
        <v>230</v>
      </c>
      <c r="K20" s="14" t="s">
        <v>99</v>
      </c>
      <c r="L20" s="14"/>
    </row>
    <row r="21" spans="1:12" ht="12.75">
      <c r="A21" s="2">
        <f>Calcul!A37</f>
        <v>44518</v>
      </c>
      <c r="B21">
        <f>Calcul!B37</f>
        <v>9.875</v>
      </c>
      <c r="C21">
        <v>8.5</v>
      </c>
      <c r="D21">
        <f t="shared" si="0"/>
        <v>12.5</v>
      </c>
      <c r="F21" s="14"/>
      <c r="G21" s="14" t="s">
        <v>105</v>
      </c>
      <c r="H21" s="14" t="s">
        <v>106</v>
      </c>
      <c r="I21" s="14">
        <v>150</v>
      </c>
      <c r="J21" s="14">
        <v>60</v>
      </c>
      <c r="K21" s="14" t="s">
        <v>119</v>
      </c>
      <c r="L21" s="14" t="s">
        <v>120</v>
      </c>
    </row>
    <row r="22" spans="1:12" ht="12.75">
      <c r="A22" s="2">
        <f>Calcul!A38</f>
        <v>44519</v>
      </c>
      <c r="B22">
        <f>Calcul!B38</f>
        <v>9.343</v>
      </c>
      <c r="C22">
        <v>7.5</v>
      </c>
      <c r="D22">
        <f t="shared" si="0"/>
        <v>13.5</v>
      </c>
      <c r="F22" s="14"/>
      <c r="G22" s="14"/>
      <c r="H22" s="14"/>
      <c r="I22" s="14"/>
      <c r="J22" s="14">
        <f>SUM(J16:J21)</f>
        <v>1498</v>
      </c>
      <c r="K22" s="14"/>
      <c r="L22" s="14"/>
    </row>
    <row r="23" spans="1:6" ht="12.75">
      <c r="A23" s="2">
        <f>Calcul!A39</f>
        <v>44520</v>
      </c>
      <c r="B23">
        <f>Calcul!B39</f>
        <v>12.476</v>
      </c>
      <c r="C23">
        <v>5.5</v>
      </c>
      <c r="D23">
        <f t="shared" si="0"/>
        <v>15.5</v>
      </c>
      <c r="F23" t="s">
        <v>80</v>
      </c>
    </row>
    <row r="24" spans="1:10" ht="12.75">
      <c r="A24" s="2">
        <f>Calcul!A40</f>
        <v>44521</v>
      </c>
      <c r="B24">
        <f>Calcul!B40</f>
        <v>25.526</v>
      </c>
      <c r="C24">
        <v>5.5</v>
      </c>
      <c r="D24">
        <f t="shared" si="0"/>
        <v>15.5</v>
      </c>
      <c r="F24" t="s">
        <v>79</v>
      </c>
      <c r="G24" t="s">
        <v>87</v>
      </c>
      <c r="J24" t="s">
        <v>85</v>
      </c>
    </row>
    <row r="25" spans="1:11" ht="12.75">
      <c r="A25" s="2">
        <f>Calcul!A41</f>
        <v>44522</v>
      </c>
      <c r="B25">
        <f>Calcul!B41</f>
        <v>11.467</v>
      </c>
      <c r="C25">
        <v>5.5</v>
      </c>
      <c r="D25">
        <f t="shared" si="0"/>
        <v>15.5</v>
      </c>
      <c r="F25" t="s">
        <v>81</v>
      </c>
      <c r="G25" t="s">
        <v>82</v>
      </c>
      <c r="H25" t="s">
        <v>83</v>
      </c>
      <c r="I25" t="s">
        <v>84</v>
      </c>
      <c r="J25" t="s">
        <v>86</v>
      </c>
      <c r="K25" t="s">
        <v>83</v>
      </c>
    </row>
    <row r="26" spans="1:11" ht="12.75">
      <c r="A26" s="2">
        <f>Calcul!A42</f>
        <v>44523</v>
      </c>
      <c r="B26">
        <f>Calcul!B42</f>
        <v>11.345</v>
      </c>
      <c r="C26">
        <v>7.5</v>
      </c>
      <c r="D26">
        <f t="shared" si="0"/>
        <v>13.5</v>
      </c>
      <c r="F26">
        <v>15</v>
      </c>
      <c r="G26" s="17">
        <f aca="true" t="shared" si="1" ref="G26:G31">$I$5+(21-F26)*$G$5</f>
        <v>6.575564606176232</v>
      </c>
      <c r="H26" s="17">
        <f aca="true" t="shared" si="2" ref="H26:H31">$I$10+(21-F26)*$G$10</f>
        <v>22.518399999999996</v>
      </c>
      <c r="I26" s="7">
        <f aca="true" t="shared" si="3" ref="I26:I31">H26/G26</f>
        <v>3.424557638571315</v>
      </c>
      <c r="J26" s="7">
        <f>G26*0.54/5</f>
        <v>0.7101609774670331</v>
      </c>
      <c r="K26" s="7">
        <f aca="true" t="shared" si="4" ref="K26:K31">H26*0.174</f>
        <v>3.9182015999999993</v>
      </c>
    </row>
    <row r="27" spans="1:11" ht="12.75">
      <c r="A27" s="2">
        <f>Calcul!A43</f>
        <v>44524</v>
      </c>
      <c r="B27">
        <f>Calcul!B43</f>
        <v>12.274</v>
      </c>
      <c r="C27">
        <v>4.5</v>
      </c>
      <c r="D27">
        <f t="shared" si="0"/>
        <v>16.5</v>
      </c>
      <c r="F27">
        <v>10</v>
      </c>
      <c r="G27" s="17">
        <f t="shared" si="1"/>
        <v>11.161974112452542</v>
      </c>
      <c r="H27" s="17">
        <f t="shared" si="2"/>
        <v>37.950399999999995</v>
      </c>
      <c r="I27" s="7">
        <f t="shared" si="3"/>
        <v>3.3999720495375185</v>
      </c>
      <c r="J27" s="7">
        <f>G27*0.54/5</f>
        <v>1.2054932041448745</v>
      </c>
      <c r="K27" s="7">
        <f t="shared" si="4"/>
        <v>6.603369599999999</v>
      </c>
    </row>
    <row r="28" spans="1:11" ht="12.75">
      <c r="A28" s="2">
        <f>Calcul!A44</f>
        <v>44525</v>
      </c>
      <c r="B28">
        <f>Calcul!B44</f>
        <v>13.588</v>
      </c>
      <c r="C28">
        <v>3.5</v>
      </c>
      <c r="D28">
        <f t="shared" si="0"/>
        <v>17.5</v>
      </c>
      <c r="F28">
        <v>5</v>
      </c>
      <c r="G28" s="17">
        <f t="shared" si="1"/>
        <v>15.748383618728852</v>
      </c>
      <c r="H28" s="17">
        <f t="shared" si="2"/>
        <v>53.38239999999999</v>
      </c>
      <c r="I28" s="7">
        <f t="shared" si="3"/>
        <v>3.3897066068745416</v>
      </c>
      <c r="J28" s="7">
        <f>G28*0.54/5</f>
        <v>1.7008254308227162</v>
      </c>
      <c r="K28" s="7">
        <f t="shared" si="4"/>
        <v>9.288537599999998</v>
      </c>
    </row>
    <row r="29" spans="1:11" ht="12.75">
      <c r="A29" s="2">
        <f>Calcul!A45</f>
        <v>44526</v>
      </c>
      <c r="B29">
        <f>Calcul!B45</f>
        <v>17.416</v>
      </c>
      <c r="C29">
        <v>3</v>
      </c>
      <c r="D29">
        <f t="shared" si="0"/>
        <v>18</v>
      </c>
      <c r="F29">
        <v>0</v>
      </c>
      <c r="G29" s="17">
        <f t="shared" si="1"/>
        <v>20.334793125005163</v>
      </c>
      <c r="H29" s="17">
        <f t="shared" si="2"/>
        <v>68.81439999999999</v>
      </c>
      <c r="I29" s="7">
        <f t="shared" si="3"/>
        <v>3.3840718013197155</v>
      </c>
      <c r="J29" s="7">
        <f>G29*0.54/5</f>
        <v>2.1961576575005575</v>
      </c>
      <c r="K29" s="7">
        <f t="shared" si="4"/>
        <v>11.973705599999997</v>
      </c>
    </row>
    <row r="30" spans="1:11" ht="12.75">
      <c r="A30" s="2">
        <f>Calcul!A46</f>
        <v>44527</v>
      </c>
      <c r="B30">
        <f>Calcul!B46</f>
        <v>21.669</v>
      </c>
      <c r="C30">
        <v>5.5</v>
      </c>
      <c r="D30">
        <f t="shared" si="0"/>
        <v>15.5</v>
      </c>
      <c r="F30">
        <v>-5</v>
      </c>
      <c r="G30" s="17">
        <f t="shared" si="1"/>
        <v>24.92120263128147</v>
      </c>
      <c r="H30" s="17">
        <f t="shared" si="2"/>
        <v>84.24639999999998</v>
      </c>
      <c r="I30" s="7">
        <f t="shared" si="3"/>
        <v>3.3805110149159745</v>
      </c>
      <c r="J30" s="7">
        <f>G30*0.54/4</f>
        <v>3.364362355222999</v>
      </c>
      <c r="K30" s="7">
        <f t="shared" si="4"/>
        <v>14.658873599999996</v>
      </c>
    </row>
    <row r="31" spans="1:11" ht="12.75">
      <c r="A31" s="2">
        <f>Calcul!A47</f>
        <v>44528</v>
      </c>
      <c r="B31">
        <f>Calcul!B47</f>
        <v>27.177</v>
      </c>
      <c r="C31">
        <v>3</v>
      </c>
      <c r="D31">
        <f t="shared" si="0"/>
        <v>18</v>
      </c>
      <c r="F31">
        <v>-10</v>
      </c>
      <c r="G31" s="17">
        <f t="shared" si="1"/>
        <v>29.507612137557782</v>
      </c>
      <c r="H31" s="17">
        <f t="shared" si="2"/>
        <v>99.67839999999998</v>
      </c>
      <c r="I31" s="7">
        <f t="shared" si="3"/>
        <v>3.3780571445538166</v>
      </c>
      <c r="J31" s="7">
        <f>G31*0.54/4</f>
        <v>3.9835276385703007</v>
      </c>
      <c r="K31" s="7">
        <f t="shared" si="4"/>
        <v>17.344041599999997</v>
      </c>
    </row>
    <row r="32" spans="1:4" ht="12.75">
      <c r="A32" s="2">
        <f>Calcul!A48</f>
        <v>44529</v>
      </c>
      <c r="B32">
        <f>Calcul!B48</f>
        <v>14.137</v>
      </c>
      <c r="C32">
        <v>2.5</v>
      </c>
      <c r="D32">
        <f t="shared" si="0"/>
        <v>18.5</v>
      </c>
    </row>
    <row r="33" spans="1:4" ht="12.75">
      <c r="A33" s="2">
        <f>Calcul!A49</f>
        <v>44530</v>
      </c>
      <c r="B33">
        <f>Calcul!B49</f>
        <v>15.931</v>
      </c>
      <c r="C33">
        <v>2</v>
      </c>
      <c r="D33">
        <f t="shared" si="0"/>
        <v>19</v>
      </c>
    </row>
    <row r="34" spans="1:4" ht="12.75">
      <c r="A34" s="2">
        <f>Calcul!A50</f>
        <v>44531</v>
      </c>
      <c r="B34">
        <f>Calcul!B50</f>
        <v>16.336</v>
      </c>
      <c r="C34">
        <v>4</v>
      </c>
      <c r="D34">
        <f t="shared" si="0"/>
        <v>17</v>
      </c>
    </row>
    <row r="35" spans="1:4" ht="12.75">
      <c r="A35" s="2">
        <f>Calcul!A51</f>
        <v>44532</v>
      </c>
      <c r="B35">
        <f>Calcul!B51</f>
        <v>16.105</v>
      </c>
      <c r="C35">
        <v>4.5</v>
      </c>
      <c r="D35">
        <f t="shared" si="0"/>
        <v>16.5</v>
      </c>
    </row>
    <row r="36" spans="1:4" ht="12.75">
      <c r="A36" s="2">
        <f>Calcul!A52</f>
        <v>44533</v>
      </c>
      <c r="B36">
        <f>Calcul!B52</f>
        <v>13.552</v>
      </c>
      <c r="C36">
        <v>3</v>
      </c>
      <c r="D36">
        <f t="shared" si="0"/>
        <v>18</v>
      </c>
    </row>
    <row r="37" spans="1:4" ht="12.75">
      <c r="A37" s="2">
        <f>Calcul!A53</f>
        <v>44534</v>
      </c>
      <c r="B37">
        <f>Calcul!B53</f>
        <v>17.165</v>
      </c>
      <c r="C37">
        <v>6.5</v>
      </c>
      <c r="D37">
        <f t="shared" si="0"/>
        <v>14.5</v>
      </c>
    </row>
    <row r="38" spans="1:4" ht="12.75">
      <c r="A38" s="2">
        <f>Calcul!A54</f>
        <v>44535</v>
      </c>
      <c r="B38">
        <f>Calcul!B54</f>
        <v>19.805</v>
      </c>
      <c r="C38">
        <v>5</v>
      </c>
      <c r="D38">
        <f t="shared" si="0"/>
        <v>16</v>
      </c>
    </row>
    <row r="39" spans="1:4" ht="12.75">
      <c r="A39" s="2">
        <f>Calcul!A55</f>
        <v>44536</v>
      </c>
      <c r="B39">
        <f>Calcul!B55</f>
        <v>13.865</v>
      </c>
      <c r="C39">
        <v>4</v>
      </c>
      <c r="D39">
        <f t="shared" si="0"/>
        <v>17</v>
      </c>
    </row>
    <row r="40" spans="1:4" ht="12.75">
      <c r="A40" s="2">
        <f>Calcul!A56</f>
        <v>44537</v>
      </c>
      <c r="B40">
        <f>Calcul!B56</f>
        <v>12.075</v>
      </c>
      <c r="C40">
        <v>5.5</v>
      </c>
      <c r="D40">
        <f t="shared" si="0"/>
        <v>15.5</v>
      </c>
    </row>
    <row r="41" spans="1:4" ht="12.75">
      <c r="A41" s="2">
        <f>Calcul!A57</f>
        <v>44538</v>
      </c>
      <c r="B41">
        <f>Calcul!B57</f>
        <v>12.762</v>
      </c>
      <c r="C41">
        <v>5</v>
      </c>
      <c r="D41">
        <f t="shared" si="0"/>
        <v>16</v>
      </c>
    </row>
    <row r="42" spans="1:4" ht="12.75">
      <c r="A42" s="2">
        <f>Calcul!A58</f>
        <v>44539</v>
      </c>
      <c r="B42">
        <f>Calcul!B58</f>
        <v>13.918</v>
      </c>
      <c r="C42">
        <v>5</v>
      </c>
      <c r="D42">
        <f t="shared" si="0"/>
        <v>16</v>
      </c>
    </row>
    <row r="43" spans="1:4" ht="12.75">
      <c r="A43" s="2">
        <f>Calcul!A59</f>
        <v>44540</v>
      </c>
      <c r="B43">
        <f>Calcul!B59</f>
        <v>15.231</v>
      </c>
      <c r="C43">
        <v>4</v>
      </c>
      <c r="D43">
        <f t="shared" si="0"/>
        <v>17</v>
      </c>
    </row>
    <row r="44" spans="1:4" ht="12.75">
      <c r="A44" s="2">
        <f>Calcul!A60</f>
        <v>44541</v>
      </c>
      <c r="B44">
        <f>Calcul!B60</f>
        <v>21.43</v>
      </c>
      <c r="C44">
        <v>4</v>
      </c>
      <c r="D44">
        <f t="shared" si="0"/>
        <v>17</v>
      </c>
    </row>
    <row r="45" spans="1:4" ht="12.75">
      <c r="A45" s="2">
        <f>Calcul!A61</f>
        <v>44542</v>
      </c>
      <c r="B45">
        <f>Calcul!B61</f>
        <v>26.031</v>
      </c>
      <c r="C45">
        <v>1.5</v>
      </c>
      <c r="D45">
        <f t="shared" si="0"/>
        <v>19.5</v>
      </c>
    </row>
    <row r="46" spans="1:4" ht="12.75">
      <c r="A46" s="2">
        <f>Calcul!A62</f>
        <v>44543</v>
      </c>
      <c r="B46">
        <f>Calcul!B62</f>
        <v>14.875</v>
      </c>
      <c r="C46">
        <v>4</v>
      </c>
      <c r="D46">
        <f t="shared" si="0"/>
        <v>17</v>
      </c>
    </row>
    <row r="47" spans="1:4" ht="12.75">
      <c r="A47" s="2">
        <f>Calcul!A63</f>
        <v>44544</v>
      </c>
      <c r="B47">
        <f>Calcul!B63</f>
        <v>16.354</v>
      </c>
      <c r="C47">
        <v>1.5</v>
      </c>
      <c r="D47">
        <f t="shared" si="0"/>
        <v>19.5</v>
      </c>
    </row>
    <row r="48" spans="1:4" ht="12.75">
      <c r="A48" s="2">
        <f>Calcul!A64</f>
        <v>44545</v>
      </c>
      <c r="B48">
        <f>Calcul!B64</f>
        <v>19.438</v>
      </c>
      <c r="C48">
        <v>1.5</v>
      </c>
      <c r="D48">
        <f t="shared" si="0"/>
        <v>19.5</v>
      </c>
    </row>
    <row r="49" spans="1:4" ht="12.75">
      <c r="A49" s="2">
        <f>Calcul!A65</f>
        <v>44546</v>
      </c>
      <c r="B49">
        <f>Calcul!B65</f>
        <v>17.253</v>
      </c>
      <c r="C49">
        <v>1.6</v>
      </c>
      <c r="D49">
        <f t="shared" si="0"/>
        <v>19.4</v>
      </c>
    </row>
    <row r="50" spans="1:4" ht="12.75">
      <c r="A50" s="2">
        <f>Calcul!A66</f>
        <v>44547</v>
      </c>
      <c r="B50">
        <f>Calcul!B66</f>
        <v>14.647</v>
      </c>
      <c r="C50">
        <v>4</v>
      </c>
      <c r="D50">
        <f t="shared" si="0"/>
        <v>17</v>
      </c>
    </row>
    <row r="51" spans="1:4" ht="12.75">
      <c r="A51" s="2">
        <f>Calcul!A67</f>
        <v>44548</v>
      </c>
      <c r="B51">
        <f>Calcul!B67</f>
        <v>22.269</v>
      </c>
      <c r="C51">
        <v>2</v>
      </c>
      <c r="D51">
        <f t="shared" si="0"/>
        <v>19</v>
      </c>
    </row>
    <row r="52" spans="1:4" ht="12.75">
      <c r="A52" s="2">
        <f>Calcul!A68</f>
        <v>44549</v>
      </c>
      <c r="B52">
        <f>Calcul!B68</f>
        <v>26.247</v>
      </c>
      <c r="C52">
        <v>0.5</v>
      </c>
      <c r="D52">
        <f t="shared" si="0"/>
        <v>20.5</v>
      </c>
    </row>
    <row r="53" spans="1:4" ht="12.75">
      <c r="A53" s="2">
        <f>Calcul!A69</f>
        <v>44550</v>
      </c>
      <c r="B53">
        <f>Calcul!B69</f>
        <v>20.93</v>
      </c>
      <c r="C53">
        <v>0.5</v>
      </c>
      <c r="D53">
        <f t="shared" si="0"/>
        <v>20.5</v>
      </c>
    </row>
    <row r="54" spans="1:4" ht="12.75">
      <c r="A54" s="2">
        <f>Calcul!A70</f>
        <v>44551</v>
      </c>
      <c r="B54">
        <f>Calcul!B70</f>
        <v>18.976</v>
      </c>
      <c r="C54">
        <v>0.6</v>
      </c>
      <c r="D54">
        <f t="shared" si="0"/>
        <v>20.4</v>
      </c>
    </row>
    <row r="55" spans="1:4" ht="12.75">
      <c r="A55" s="2">
        <f>Calcul!A71</f>
        <v>44552</v>
      </c>
      <c r="B55">
        <f>Calcul!B71</f>
        <v>21.411</v>
      </c>
      <c r="C55">
        <v>0.7</v>
      </c>
      <c r="D55">
        <f t="shared" si="0"/>
        <v>20.3</v>
      </c>
    </row>
    <row r="56" spans="1:4" ht="12.75">
      <c r="A56" s="2">
        <f>Calcul!A72</f>
        <v>44553</v>
      </c>
      <c r="B56">
        <f>Calcul!B72</f>
        <v>17.776</v>
      </c>
      <c r="C56">
        <v>0.8</v>
      </c>
      <c r="D56">
        <f t="shared" si="0"/>
        <v>20.2</v>
      </c>
    </row>
    <row r="57" spans="1:4" ht="12.75">
      <c r="A57" s="2">
        <f>Calcul!A73</f>
        <v>44554</v>
      </c>
      <c r="B57">
        <f>Calcul!B73</f>
        <v>13.592</v>
      </c>
      <c r="C57">
        <v>7.5</v>
      </c>
      <c r="D57">
        <f t="shared" si="0"/>
        <v>13.5</v>
      </c>
    </row>
    <row r="58" spans="1:4" ht="12.75">
      <c r="A58" s="2">
        <f>Calcul!A74</f>
        <v>44555</v>
      </c>
      <c r="B58">
        <f>Calcul!B74</f>
        <v>12.726</v>
      </c>
      <c r="C58">
        <v>8.5</v>
      </c>
      <c r="D58">
        <f t="shared" si="0"/>
        <v>12.5</v>
      </c>
    </row>
    <row r="59" spans="1:4" ht="12.75">
      <c r="A59" s="2">
        <f>Calcul!A75</f>
        <v>44556</v>
      </c>
      <c r="B59">
        <f>Calcul!B75</f>
        <v>15.831</v>
      </c>
      <c r="C59">
        <v>7.5</v>
      </c>
      <c r="D59">
        <f t="shared" si="0"/>
        <v>13.5</v>
      </c>
    </row>
    <row r="60" spans="1:4" ht="12.75">
      <c r="A60" s="2">
        <f>Calcul!A76</f>
        <v>44557</v>
      </c>
      <c r="B60">
        <f>Calcul!B76</f>
        <v>10.034</v>
      </c>
      <c r="C60">
        <v>6.5</v>
      </c>
      <c r="D60">
        <f t="shared" si="0"/>
        <v>14.5</v>
      </c>
    </row>
    <row r="61" spans="1:4" ht="12.75">
      <c r="A61" s="2">
        <f>Calcul!A77</f>
        <v>44558</v>
      </c>
      <c r="B61">
        <f>Calcul!B77</f>
        <v>12.105</v>
      </c>
      <c r="C61">
        <v>10.5</v>
      </c>
      <c r="D61">
        <f t="shared" si="0"/>
        <v>10.5</v>
      </c>
    </row>
    <row r="62" spans="1:4" ht="12.75">
      <c r="A62" s="2">
        <f>Calcul!A78</f>
        <v>44559</v>
      </c>
      <c r="B62">
        <f>Calcul!B78</f>
        <v>13.124</v>
      </c>
      <c r="C62">
        <v>11</v>
      </c>
      <c r="D62">
        <f t="shared" si="0"/>
        <v>10</v>
      </c>
    </row>
    <row r="63" spans="1:4" ht="12.75">
      <c r="A63" s="2">
        <f>Calcul!A79</f>
        <v>44560</v>
      </c>
      <c r="B63">
        <f>Calcul!B79</f>
        <v>14.237</v>
      </c>
      <c r="C63">
        <v>11.1</v>
      </c>
      <c r="D63">
        <f t="shared" si="0"/>
        <v>9.9</v>
      </c>
    </row>
    <row r="64" spans="1:4" ht="12.75">
      <c r="A64" s="2">
        <f>Calcul!A80</f>
        <v>44561</v>
      </c>
      <c r="B64">
        <f>Calcul!B80</f>
        <v>14.339</v>
      </c>
      <c r="C64">
        <v>11.2</v>
      </c>
      <c r="D64">
        <f t="shared" si="0"/>
        <v>9.8</v>
      </c>
    </row>
    <row r="65" spans="1:4" ht="12.75">
      <c r="A65" s="2">
        <f>Calcul!A81</f>
        <v>44562</v>
      </c>
      <c r="B65">
        <f>Calcul!B81</f>
        <v>17.24</v>
      </c>
      <c r="C65">
        <v>6</v>
      </c>
      <c r="D65">
        <f t="shared" si="0"/>
        <v>15</v>
      </c>
    </row>
    <row r="66" spans="1:4" ht="12.75">
      <c r="A66" s="2">
        <f>Calcul!A82</f>
        <v>44563</v>
      </c>
      <c r="B66">
        <f>Calcul!B82</f>
        <v>19.751</v>
      </c>
      <c r="C66">
        <v>4.5</v>
      </c>
      <c r="D66">
        <f t="shared" si="0"/>
        <v>16.5</v>
      </c>
    </row>
    <row r="67" spans="1:4" ht="12.75">
      <c r="A67" s="2">
        <f>Calcul!A83</f>
        <v>44564</v>
      </c>
      <c r="B67">
        <f>Calcul!B83</f>
        <v>10.428</v>
      </c>
      <c r="C67">
        <v>8.5</v>
      </c>
      <c r="D67">
        <f t="shared" si="0"/>
        <v>12.5</v>
      </c>
    </row>
    <row r="68" spans="1:4" ht="12.75">
      <c r="A68" s="2">
        <f>Calcul!A84</f>
        <v>44565</v>
      </c>
      <c r="B68">
        <f>Calcul!B84</f>
        <v>8.749</v>
      </c>
      <c r="C68">
        <v>11</v>
      </c>
      <c r="D68">
        <f t="shared" si="0"/>
        <v>10</v>
      </c>
    </row>
    <row r="69" spans="1:4" ht="12.75">
      <c r="A69" s="2">
        <f>Calcul!A85</f>
        <v>44566</v>
      </c>
      <c r="B69">
        <f>Calcul!B85</f>
        <v>14.66</v>
      </c>
      <c r="C69">
        <v>4</v>
      </c>
      <c r="D69">
        <f aca="true" t="shared" si="5" ref="D69:D132">21-C69</f>
        <v>17</v>
      </c>
    </row>
    <row r="70" spans="1:4" ht="12.75">
      <c r="A70" s="2">
        <f>Calcul!A86</f>
        <v>44567</v>
      </c>
      <c r="B70">
        <f>Calcul!B86</f>
        <v>14.855</v>
      </c>
      <c r="C70">
        <v>3.5</v>
      </c>
      <c r="D70">
        <f t="shared" si="5"/>
        <v>17.5</v>
      </c>
    </row>
    <row r="71" spans="1:4" ht="12.75">
      <c r="A71" s="2">
        <f>Calcul!A87</f>
        <v>44568</v>
      </c>
      <c r="B71">
        <f>Calcul!B87</f>
        <v>15.71</v>
      </c>
      <c r="C71">
        <v>3.5</v>
      </c>
      <c r="D71">
        <f t="shared" si="5"/>
        <v>17.5</v>
      </c>
    </row>
    <row r="72" spans="1:4" ht="12.75">
      <c r="A72" s="2">
        <f>Calcul!A88</f>
        <v>44569</v>
      </c>
      <c r="B72">
        <f>Calcul!B88</f>
        <v>19.733</v>
      </c>
      <c r="C72">
        <v>3.5</v>
      </c>
      <c r="D72">
        <f t="shared" si="5"/>
        <v>17.5</v>
      </c>
    </row>
    <row r="73" spans="1:4" ht="12.75">
      <c r="A73" s="2">
        <f>Calcul!A89</f>
        <v>44570</v>
      </c>
      <c r="B73">
        <f>Calcul!B89</f>
        <v>22.228</v>
      </c>
      <c r="C73">
        <v>2</v>
      </c>
      <c r="D73">
        <f t="shared" si="5"/>
        <v>19</v>
      </c>
    </row>
    <row r="74" spans="1:4" ht="12.75">
      <c r="A74" s="2">
        <f>Calcul!A90</f>
        <v>44571</v>
      </c>
      <c r="B74">
        <f>Calcul!B90</f>
        <v>12.231</v>
      </c>
      <c r="C74">
        <v>2</v>
      </c>
      <c r="D74">
        <f t="shared" si="5"/>
        <v>19</v>
      </c>
    </row>
    <row r="75" spans="1:4" ht="12.75">
      <c r="A75" s="2">
        <f>Calcul!A91</f>
        <v>44572</v>
      </c>
      <c r="B75">
        <f>Calcul!B91</f>
        <v>14.094</v>
      </c>
      <c r="C75">
        <v>2</v>
      </c>
      <c r="D75">
        <f t="shared" si="5"/>
        <v>19</v>
      </c>
    </row>
    <row r="76" spans="1:4" ht="12.75">
      <c r="A76" s="2">
        <f>Calcul!A92</f>
        <v>44573</v>
      </c>
      <c r="B76">
        <f>Calcul!B92</f>
        <v>16.604</v>
      </c>
      <c r="C76">
        <v>0</v>
      </c>
      <c r="D76">
        <f t="shared" si="5"/>
        <v>21</v>
      </c>
    </row>
    <row r="77" spans="1:4" ht="12.75">
      <c r="A77" s="2">
        <f>Calcul!A93</f>
        <v>44574</v>
      </c>
      <c r="B77">
        <f>Calcul!B93</f>
        <v>18.455</v>
      </c>
      <c r="C77">
        <v>0</v>
      </c>
      <c r="D77">
        <f t="shared" si="5"/>
        <v>21</v>
      </c>
    </row>
    <row r="78" spans="1:4" ht="12.75">
      <c r="A78" s="2">
        <f>Calcul!A94</f>
        <v>44575</v>
      </c>
      <c r="B78">
        <f>Calcul!B94</f>
        <v>21.665</v>
      </c>
      <c r="C78">
        <v>-3</v>
      </c>
      <c r="D78">
        <f t="shared" si="5"/>
        <v>24</v>
      </c>
    </row>
    <row r="79" spans="1:4" ht="12.75">
      <c r="A79" s="2">
        <f>Calcul!A95</f>
        <v>44576</v>
      </c>
      <c r="B79">
        <f>Calcul!B95</f>
        <v>28.387</v>
      </c>
      <c r="C79">
        <v>-3</v>
      </c>
      <c r="D79">
        <f t="shared" si="5"/>
        <v>24</v>
      </c>
    </row>
    <row r="80" spans="1:4" ht="12.75">
      <c r="A80" s="2">
        <f>Calcul!A96</f>
        <v>44577</v>
      </c>
      <c r="B80">
        <f>Calcul!B96</f>
        <v>33.281</v>
      </c>
      <c r="C80">
        <v>-2</v>
      </c>
      <c r="D80">
        <f t="shared" si="5"/>
        <v>23</v>
      </c>
    </row>
    <row r="81" spans="1:4" ht="12.75">
      <c r="A81" s="2">
        <f>Calcul!A97</f>
        <v>44578</v>
      </c>
      <c r="B81">
        <f>Calcul!B97</f>
        <v>17.667</v>
      </c>
      <c r="C81">
        <v>0.5</v>
      </c>
      <c r="D81">
        <f t="shared" si="5"/>
        <v>20.5</v>
      </c>
    </row>
    <row r="82" spans="1:4" ht="12.75">
      <c r="A82" s="2">
        <f>Calcul!A98</f>
        <v>44579</v>
      </c>
      <c r="B82">
        <f>Calcul!B98</f>
        <v>16.661</v>
      </c>
      <c r="C82">
        <v>3</v>
      </c>
      <c r="D82">
        <f t="shared" si="5"/>
        <v>18</v>
      </c>
    </row>
    <row r="83" spans="1:4" ht="12.75">
      <c r="A83" s="2">
        <f>Calcul!A99</f>
        <v>44580</v>
      </c>
      <c r="B83">
        <f>Calcul!B99</f>
        <v>21.116</v>
      </c>
      <c r="C83">
        <v>-1</v>
      </c>
      <c r="D83">
        <f t="shared" si="5"/>
        <v>22</v>
      </c>
    </row>
    <row r="84" spans="1:4" ht="12.75">
      <c r="A84" s="2">
        <f>Calcul!A100</f>
        <v>44581</v>
      </c>
      <c r="B84">
        <f>Calcul!B100</f>
        <v>18.743</v>
      </c>
      <c r="C84">
        <v>3</v>
      </c>
      <c r="D84">
        <f t="shared" si="5"/>
        <v>18</v>
      </c>
    </row>
    <row r="85" spans="1:4" ht="12.75">
      <c r="A85" s="2">
        <f>Calcul!A101</f>
        <v>44582</v>
      </c>
      <c r="B85">
        <f>Calcul!B101</f>
        <v>16.28</v>
      </c>
      <c r="C85">
        <v>2.5</v>
      </c>
      <c r="D85">
        <f t="shared" si="5"/>
        <v>18.5</v>
      </c>
    </row>
    <row r="86" spans="1:4" ht="12.75">
      <c r="A86" s="2">
        <f>Calcul!A102</f>
        <v>44583</v>
      </c>
      <c r="B86">
        <f>Calcul!B102</f>
        <v>20.139</v>
      </c>
      <c r="C86">
        <v>2.5</v>
      </c>
      <c r="D86">
        <f t="shared" si="5"/>
        <v>18.5</v>
      </c>
    </row>
    <row r="87" spans="1:4" ht="12.75">
      <c r="A87" s="2">
        <f>Calcul!A103</f>
        <v>44584</v>
      </c>
      <c r="B87">
        <f>Calcul!B103</f>
        <v>28.915</v>
      </c>
      <c r="C87">
        <v>1.5</v>
      </c>
      <c r="D87">
        <f t="shared" si="5"/>
        <v>19.5</v>
      </c>
    </row>
    <row r="88" spans="1:4" ht="12.75">
      <c r="A88" s="2">
        <f>Calcul!A104</f>
        <v>44585</v>
      </c>
      <c r="B88">
        <f>Calcul!B104</f>
        <v>14.943</v>
      </c>
      <c r="C88">
        <v>2.5</v>
      </c>
      <c r="D88">
        <f t="shared" si="5"/>
        <v>18.5</v>
      </c>
    </row>
    <row r="89" spans="1:4" ht="12.75">
      <c r="A89" s="2">
        <f>Calcul!A105</f>
        <v>44586</v>
      </c>
      <c r="B89">
        <f>Calcul!B105</f>
        <v>18.205</v>
      </c>
      <c r="C89">
        <v>2</v>
      </c>
      <c r="D89">
        <f t="shared" si="5"/>
        <v>19</v>
      </c>
    </row>
    <row r="90" spans="1:4" ht="12.75">
      <c r="A90" s="2">
        <f>Calcul!A106</f>
        <v>44587</v>
      </c>
      <c r="B90">
        <f>Calcul!B106</f>
        <v>23.624</v>
      </c>
      <c r="C90">
        <v>-1.5</v>
      </c>
      <c r="D90">
        <f t="shared" si="5"/>
        <v>22.5</v>
      </c>
    </row>
    <row r="91" spans="1:4" ht="12.75">
      <c r="A91" s="2">
        <f>Calcul!A107</f>
        <v>44588</v>
      </c>
      <c r="B91">
        <f>Calcul!B107</f>
        <v>23.273</v>
      </c>
      <c r="C91">
        <v>-1</v>
      </c>
      <c r="D91">
        <f t="shared" si="5"/>
        <v>22</v>
      </c>
    </row>
    <row r="92" spans="1:4" ht="12.75">
      <c r="A92" s="2">
        <f>Calcul!A108</f>
        <v>44589</v>
      </c>
      <c r="B92">
        <f>Calcul!B108</f>
        <v>17.499</v>
      </c>
      <c r="C92">
        <v>1</v>
      </c>
      <c r="D92">
        <f t="shared" si="5"/>
        <v>20</v>
      </c>
    </row>
    <row r="93" spans="1:4" ht="12.75">
      <c r="A93" s="2">
        <f>Calcul!A109</f>
        <v>44590</v>
      </c>
      <c r="B93">
        <f>Calcul!B109</f>
        <v>18.059</v>
      </c>
      <c r="C93">
        <v>1.5</v>
      </c>
      <c r="D93">
        <f t="shared" si="5"/>
        <v>19.5</v>
      </c>
    </row>
    <row r="94" spans="1:4" ht="12.75">
      <c r="A94" s="2">
        <f>Calcul!A110</f>
        <v>44591</v>
      </c>
      <c r="B94">
        <f>Calcul!B110</f>
        <v>32.785</v>
      </c>
      <c r="C94">
        <v>5.5</v>
      </c>
      <c r="D94">
        <f t="shared" si="5"/>
        <v>15.5</v>
      </c>
    </row>
    <row r="95" spans="1:4" ht="12.75">
      <c r="A95" s="2">
        <f>Calcul!A111</f>
        <v>44592</v>
      </c>
      <c r="B95">
        <f>Calcul!B111</f>
        <v>11.502</v>
      </c>
      <c r="C95">
        <v>6</v>
      </c>
      <c r="D95">
        <f t="shared" si="5"/>
        <v>15</v>
      </c>
    </row>
    <row r="96" spans="1:4" ht="12.75">
      <c r="A96" s="2">
        <f>Calcul!A112</f>
        <v>44593</v>
      </c>
      <c r="B96">
        <f>Calcul!B112</f>
        <v>14.32</v>
      </c>
      <c r="C96">
        <v>4</v>
      </c>
      <c r="D96">
        <f t="shared" si="5"/>
        <v>17</v>
      </c>
    </row>
    <row r="97" spans="1:4" ht="12.75">
      <c r="A97" s="2">
        <f>Calcul!A113</f>
        <v>44594</v>
      </c>
      <c r="B97">
        <f>Calcul!B113</f>
        <v>23.322</v>
      </c>
      <c r="C97">
        <v>7</v>
      </c>
      <c r="D97">
        <f t="shared" si="5"/>
        <v>14</v>
      </c>
    </row>
    <row r="98" spans="1:4" ht="12.75">
      <c r="A98" s="2">
        <f>Calcul!A114</f>
        <v>44595</v>
      </c>
      <c r="B98">
        <f>Calcul!B114</f>
        <v>10.897</v>
      </c>
      <c r="C98">
        <v>7.5</v>
      </c>
      <c r="D98">
        <f t="shared" si="5"/>
        <v>13.5</v>
      </c>
    </row>
    <row r="99" spans="1:4" ht="12.75">
      <c r="A99" s="2">
        <f>Calcul!A115</f>
        <v>44596</v>
      </c>
      <c r="B99">
        <f>Calcul!B115</f>
        <v>11.089</v>
      </c>
      <c r="C99">
        <v>5.5</v>
      </c>
      <c r="D99">
        <f t="shared" si="5"/>
        <v>15.5</v>
      </c>
    </row>
    <row r="100" spans="1:4" ht="12.75">
      <c r="A100" s="2">
        <f>Calcul!A116</f>
        <v>44597</v>
      </c>
      <c r="B100">
        <f>Calcul!B116</f>
        <v>21.044</v>
      </c>
      <c r="C100">
        <v>6.5</v>
      </c>
      <c r="D100">
        <f t="shared" si="5"/>
        <v>14.5</v>
      </c>
    </row>
    <row r="101" spans="1:4" ht="12.75">
      <c r="A101" s="2">
        <f>Calcul!A117</f>
        <v>44598</v>
      </c>
      <c r="B101">
        <f>Calcul!B117</f>
        <v>14.2</v>
      </c>
      <c r="C101">
        <v>3.5</v>
      </c>
      <c r="D101">
        <f t="shared" si="5"/>
        <v>17.5</v>
      </c>
    </row>
    <row r="102" spans="1:4" ht="12.75">
      <c r="A102" s="2">
        <f>Calcul!A118</f>
        <v>44599</v>
      </c>
      <c r="B102">
        <f>Calcul!B118</f>
        <v>10.523</v>
      </c>
      <c r="C102">
        <v>6.5</v>
      </c>
      <c r="D102">
        <f t="shared" si="5"/>
        <v>14.5</v>
      </c>
    </row>
    <row r="103" spans="1:4" ht="12.75">
      <c r="A103" s="2">
        <f>Calcul!A119</f>
        <v>44600</v>
      </c>
      <c r="B103">
        <f>Calcul!B119</f>
        <v>13.649</v>
      </c>
      <c r="C103">
        <v>4</v>
      </c>
      <c r="D103">
        <f t="shared" si="5"/>
        <v>17</v>
      </c>
    </row>
    <row r="104" spans="1:4" ht="12.75">
      <c r="A104" s="2">
        <f>Calcul!A120</f>
        <v>44601</v>
      </c>
      <c r="B104">
        <f>Calcul!B120</f>
        <v>12.436</v>
      </c>
      <c r="C104">
        <v>5.5</v>
      </c>
      <c r="D104">
        <f t="shared" si="5"/>
        <v>15.5</v>
      </c>
    </row>
    <row r="105" spans="1:4" ht="12.75">
      <c r="A105" s="2">
        <f>Calcul!A121</f>
        <v>44602</v>
      </c>
      <c r="B105">
        <f>Calcul!B121</f>
        <v>11.313</v>
      </c>
      <c r="C105">
        <v>8.5</v>
      </c>
      <c r="D105">
        <f t="shared" si="5"/>
        <v>12.5</v>
      </c>
    </row>
    <row r="106" spans="1:4" ht="12.75">
      <c r="A106" s="2">
        <f>Calcul!A122</f>
        <v>44603</v>
      </c>
      <c r="B106">
        <f>Calcul!B122</f>
        <v>16.844</v>
      </c>
      <c r="C106">
        <v>6.5</v>
      </c>
      <c r="D106">
        <f t="shared" si="5"/>
        <v>14.5</v>
      </c>
    </row>
    <row r="107" spans="1:4" ht="12.75">
      <c r="A107" s="2">
        <f>Calcul!A123</f>
        <v>44604</v>
      </c>
      <c r="B107">
        <f>Calcul!B123</f>
        <v>17.807</v>
      </c>
      <c r="C107">
        <v>3</v>
      </c>
      <c r="D107">
        <f t="shared" si="5"/>
        <v>18</v>
      </c>
    </row>
    <row r="108" spans="1:4" ht="12.75">
      <c r="A108" s="2">
        <f>Calcul!A124</f>
        <v>44605</v>
      </c>
      <c r="B108">
        <f>Calcul!B124</f>
        <v>20.598</v>
      </c>
      <c r="C108">
        <v>6.5</v>
      </c>
      <c r="D108">
        <f t="shared" si="5"/>
        <v>14.5</v>
      </c>
    </row>
    <row r="109" spans="1:4" ht="12.75">
      <c r="A109" s="2">
        <f>Calcul!A125</f>
        <v>44606</v>
      </c>
      <c r="B109">
        <f>Calcul!B125</f>
        <v>14.13</v>
      </c>
      <c r="C109">
        <v>8.5</v>
      </c>
      <c r="D109">
        <f t="shared" si="5"/>
        <v>12.5</v>
      </c>
    </row>
    <row r="110" spans="1:4" ht="12.75">
      <c r="A110" s="2">
        <f>Calcul!A126</f>
        <v>44607</v>
      </c>
      <c r="B110">
        <f>Calcul!B126</f>
        <v>11.445</v>
      </c>
      <c r="C110">
        <v>7</v>
      </c>
      <c r="D110">
        <f t="shared" si="5"/>
        <v>14</v>
      </c>
    </row>
    <row r="111" spans="1:4" ht="12.75">
      <c r="A111" s="2">
        <f>Calcul!A127</f>
        <v>44608</v>
      </c>
      <c r="B111">
        <f>Calcul!B127</f>
        <v>13.626</v>
      </c>
      <c r="C111">
        <v>7</v>
      </c>
      <c r="D111">
        <f t="shared" si="5"/>
        <v>14</v>
      </c>
    </row>
    <row r="112" spans="1:4" ht="12.75">
      <c r="A112" s="2">
        <f>Calcul!A128</f>
        <v>44609</v>
      </c>
      <c r="B112">
        <f>Calcul!B128</f>
        <v>10.86</v>
      </c>
      <c r="C112">
        <v>12.5</v>
      </c>
      <c r="D112">
        <f t="shared" si="5"/>
        <v>8.5</v>
      </c>
    </row>
    <row r="113" spans="1:4" ht="12.75">
      <c r="A113" s="2">
        <f>Calcul!A129</f>
        <v>44610</v>
      </c>
      <c r="B113">
        <f>Calcul!B129</f>
        <v>9.467</v>
      </c>
      <c r="C113">
        <v>12</v>
      </c>
      <c r="D113">
        <f t="shared" si="5"/>
        <v>9</v>
      </c>
    </row>
    <row r="114" spans="1:4" ht="12.75">
      <c r="A114" s="2">
        <f>Calcul!A130</f>
        <v>44611</v>
      </c>
      <c r="B114">
        <f>Calcul!B130</f>
        <v>10.666</v>
      </c>
      <c r="C114">
        <v>7</v>
      </c>
      <c r="D114">
        <f t="shared" si="5"/>
        <v>14</v>
      </c>
    </row>
    <row r="115" spans="1:4" ht="12.75">
      <c r="A115" s="2">
        <f>Calcul!A131</f>
        <v>44612</v>
      </c>
      <c r="B115">
        <f>Calcul!B131</f>
        <v>12.284</v>
      </c>
      <c r="C115">
        <v>7</v>
      </c>
      <c r="D115">
        <f t="shared" si="5"/>
        <v>14</v>
      </c>
    </row>
    <row r="116" spans="1:4" ht="12.75">
      <c r="A116" s="2">
        <f>Calcul!A132</f>
        <v>44613</v>
      </c>
      <c r="B116">
        <f>Calcul!B132</f>
        <v>16.851</v>
      </c>
      <c r="C116">
        <v>8.5</v>
      </c>
      <c r="D116">
        <f t="shared" si="5"/>
        <v>12.5</v>
      </c>
    </row>
    <row r="117" spans="1:4" ht="12.75">
      <c r="A117" s="2">
        <f>Calcul!A133</f>
        <v>44614</v>
      </c>
      <c r="B117">
        <f>Calcul!B133</f>
        <v>17.525</v>
      </c>
      <c r="C117">
        <v>9</v>
      </c>
      <c r="D117">
        <f t="shared" si="5"/>
        <v>12</v>
      </c>
    </row>
    <row r="118" spans="1:4" ht="12.75">
      <c r="A118" s="2">
        <f>Calcul!A134</f>
        <v>44615</v>
      </c>
      <c r="B118">
        <f>Calcul!B134</f>
        <v>9.742</v>
      </c>
      <c r="C118">
        <v>11</v>
      </c>
      <c r="D118">
        <f t="shared" si="5"/>
        <v>10</v>
      </c>
    </row>
    <row r="119" spans="1:4" ht="12.75">
      <c r="A119" s="2">
        <f>Calcul!A135</f>
        <v>44616</v>
      </c>
      <c r="B119">
        <f>Calcul!B135</f>
        <v>14.155</v>
      </c>
      <c r="C119">
        <v>8</v>
      </c>
      <c r="D119">
        <f t="shared" si="5"/>
        <v>13</v>
      </c>
    </row>
    <row r="120" spans="1:4" ht="12.75">
      <c r="A120" s="2">
        <f>Calcul!A136</f>
        <v>44617</v>
      </c>
      <c r="B120">
        <f>Calcul!B136</f>
        <v>12.014</v>
      </c>
      <c r="C120">
        <v>6.5</v>
      </c>
      <c r="D120">
        <f t="shared" si="5"/>
        <v>14.5</v>
      </c>
    </row>
    <row r="121" spans="1:4" ht="12.75">
      <c r="A121" s="2">
        <f>Calcul!A137</f>
        <v>44618</v>
      </c>
      <c r="B121">
        <f>Calcul!B137</f>
        <v>17.42</v>
      </c>
      <c r="C121">
        <v>5.5</v>
      </c>
      <c r="D121">
        <f t="shared" si="5"/>
        <v>15.5</v>
      </c>
    </row>
    <row r="122" spans="1:4" ht="12.75">
      <c r="A122" s="2">
        <f>Calcul!A138</f>
        <v>44619</v>
      </c>
      <c r="B122">
        <f>Calcul!B138</f>
        <v>14.989</v>
      </c>
      <c r="C122">
        <v>4.5</v>
      </c>
      <c r="D122">
        <f t="shared" si="5"/>
        <v>16.5</v>
      </c>
    </row>
    <row r="123" spans="1:4" ht="12.75">
      <c r="A123" s="2">
        <f>Calcul!A139</f>
        <v>44620</v>
      </c>
      <c r="B123">
        <f>Calcul!B139</f>
        <v>12.396</v>
      </c>
      <c r="C123">
        <v>6</v>
      </c>
      <c r="D123">
        <f t="shared" si="5"/>
        <v>15</v>
      </c>
    </row>
    <row r="124" spans="1:4" ht="12.75">
      <c r="A124" s="2">
        <f>Calcul!A140</f>
        <v>44621</v>
      </c>
      <c r="B124">
        <f>Calcul!B140</f>
        <v>8.59</v>
      </c>
      <c r="C124">
        <v>6.5</v>
      </c>
      <c r="D124">
        <f t="shared" si="5"/>
        <v>14.5</v>
      </c>
    </row>
    <row r="125" spans="1:4" ht="12.75">
      <c r="A125" s="2">
        <f>Calcul!A141</f>
        <v>44622</v>
      </c>
      <c r="B125">
        <f>Calcul!B141</f>
        <v>10.602</v>
      </c>
      <c r="C125">
        <v>8</v>
      </c>
      <c r="D125">
        <f t="shared" si="5"/>
        <v>13</v>
      </c>
    </row>
    <row r="126" spans="1:4" ht="12.75">
      <c r="A126" s="2">
        <f>Calcul!A142</f>
        <v>44623</v>
      </c>
      <c r="B126">
        <f>Calcul!B142</f>
        <v>9.676</v>
      </c>
      <c r="C126">
        <v>8.5</v>
      </c>
      <c r="D126">
        <f t="shared" si="5"/>
        <v>12.5</v>
      </c>
    </row>
    <row r="127" spans="1:4" ht="12.75">
      <c r="A127" s="2">
        <f>Calcul!A143</f>
        <v>44624</v>
      </c>
      <c r="B127">
        <f>Calcul!B143</f>
        <v>10.501</v>
      </c>
      <c r="C127">
        <v>8</v>
      </c>
      <c r="D127">
        <f t="shared" si="5"/>
        <v>13</v>
      </c>
    </row>
    <row r="128" spans="1:4" ht="12.75">
      <c r="A128" s="2">
        <f>Calcul!A144</f>
        <v>44625</v>
      </c>
      <c r="B128">
        <f>Calcul!B144</f>
        <v>15.477</v>
      </c>
      <c r="C128">
        <v>5</v>
      </c>
      <c r="D128">
        <f t="shared" si="5"/>
        <v>16</v>
      </c>
    </row>
    <row r="129" spans="1:4" ht="12.75">
      <c r="A129" s="2">
        <f>Calcul!A145</f>
        <v>44626</v>
      </c>
      <c r="B129">
        <f>Calcul!B145</f>
        <v>20.979</v>
      </c>
      <c r="C129">
        <v>3</v>
      </c>
      <c r="D129">
        <f t="shared" si="5"/>
        <v>18</v>
      </c>
    </row>
    <row r="130" spans="1:4" ht="12.75">
      <c r="A130" s="2">
        <f>Calcul!A146</f>
        <v>44627</v>
      </c>
      <c r="B130">
        <f>Calcul!B146</f>
        <v>12.799</v>
      </c>
      <c r="C130">
        <v>4</v>
      </c>
      <c r="D130">
        <f t="shared" si="5"/>
        <v>17</v>
      </c>
    </row>
    <row r="131" spans="1:4" ht="12.75">
      <c r="A131" s="2">
        <f>Calcul!A147</f>
        <v>44628</v>
      </c>
      <c r="B131">
        <f>Calcul!B147</f>
        <v>11.259</v>
      </c>
      <c r="C131">
        <v>6</v>
      </c>
      <c r="D131">
        <f t="shared" si="5"/>
        <v>15</v>
      </c>
    </row>
    <row r="132" spans="1:4" ht="12.75">
      <c r="A132" s="2">
        <f>Calcul!A148</f>
        <v>44629</v>
      </c>
      <c r="B132">
        <f>Calcul!B148</f>
        <v>11.602</v>
      </c>
      <c r="C132">
        <v>7</v>
      </c>
      <c r="D132">
        <f t="shared" si="5"/>
        <v>14</v>
      </c>
    </row>
    <row r="133" spans="1:4" ht="12.75">
      <c r="A133" s="2">
        <f>Calcul!A149</f>
        <v>44630</v>
      </c>
      <c r="B133">
        <f>Calcul!B149</f>
        <v>8.811</v>
      </c>
      <c r="C133">
        <v>8</v>
      </c>
      <c r="D133">
        <f aca="true" t="shared" si="6" ref="D133:D150">21-C133</f>
        <v>13</v>
      </c>
    </row>
    <row r="134" spans="1:4" ht="12.75">
      <c r="A134" s="2">
        <f>Calcul!A150</f>
        <v>44631</v>
      </c>
      <c r="B134">
        <f>Calcul!B150</f>
        <v>12.12</v>
      </c>
      <c r="C134">
        <v>12.5</v>
      </c>
      <c r="D134">
        <f t="shared" si="6"/>
        <v>8.5</v>
      </c>
    </row>
    <row r="135" spans="1:4" ht="12.75">
      <c r="A135" s="2">
        <f>Calcul!A151</f>
        <v>44632</v>
      </c>
      <c r="B135">
        <f>Calcul!B151</f>
        <v>12.406</v>
      </c>
      <c r="C135">
        <v>10.5</v>
      </c>
      <c r="D135">
        <f t="shared" si="6"/>
        <v>10.5</v>
      </c>
    </row>
    <row r="136" spans="1:4" ht="12.75">
      <c r="A136" s="2">
        <f>Calcul!A152</f>
        <v>44633</v>
      </c>
      <c r="B136">
        <f>Calcul!B152</f>
        <v>10.878</v>
      </c>
      <c r="C136">
        <v>11</v>
      </c>
      <c r="D136">
        <f t="shared" si="6"/>
        <v>10</v>
      </c>
    </row>
    <row r="137" spans="1:4" ht="12.75">
      <c r="A137" s="2">
        <f>Calcul!A153</f>
        <v>44634</v>
      </c>
      <c r="B137">
        <f>Calcul!B153</f>
        <v>11.084</v>
      </c>
      <c r="C137">
        <v>7</v>
      </c>
      <c r="D137">
        <f t="shared" si="6"/>
        <v>14</v>
      </c>
    </row>
    <row r="138" spans="1:4" ht="12.75">
      <c r="A138" s="2">
        <f>Calcul!A154</f>
        <v>44635</v>
      </c>
      <c r="B138">
        <f>Calcul!B154</f>
        <v>7.16</v>
      </c>
      <c r="C138">
        <v>13</v>
      </c>
      <c r="D138">
        <f t="shared" si="6"/>
        <v>8</v>
      </c>
    </row>
    <row r="139" spans="1:4" ht="12.75">
      <c r="A139" s="2">
        <f>Calcul!A155</f>
        <v>44636</v>
      </c>
      <c r="B139">
        <f>Calcul!B155</f>
        <v>12.495</v>
      </c>
      <c r="C139">
        <v>13.5</v>
      </c>
      <c r="D139">
        <f t="shared" si="6"/>
        <v>7.5</v>
      </c>
    </row>
    <row r="140" spans="1:4" ht="12.75">
      <c r="A140" s="2">
        <f>Calcul!A156</f>
        <v>44637</v>
      </c>
      <c r="B140">
        <f>Calcul!B156</f>
        <v>7.321</v>
      </c>
      <c r="C140">
        <v>10</v>
      </c>
      <c r="D140">
        <f t="shared" si="6"/>
        <v>11</v>
      </c>
    </row>
    <row r="141" spans="1:4" ht="12.75">
      <c r="A141" s="2">
        <f>Calcul!A157</f>
        <v>44638</v>
      </c>
      <c r="B141">
        <f>Calcul!B157</f>
        <v>7.503</v>
      </c>
      <c r="C141">
        <v>10</v>
      </c>
      <c r="D141">
        <f t="shared" si="6"/>
        <v>11</v>
      </c>
    </row>
    <row r="142" spans="1:4" ht="12.75">
      <c r="A142" s="2">
        <f>Calcul!A158</f>
        <v>44639</v>
      </c>
      <c r="B142">
        <f>Calcul!B158</f>
        <v>5.91</v>
      </c>
      <c r="C142">
        <v>8.5</v>
      </c>
      <c r="D142">
        <f t="shared" si="6"/>
        <v>12.5</v>
      </c>
    </row>
    <row r="143" spans="1:4" ht="12.75">
      <c r="A143" s="2">
        <f>Calcul!A159</f>
        <v>44640</v>
      </c>
      <c r="B143">
        <f>Calcul!B159</f>
        <v>5.544</v>
      </c>
      <c r="C143">
        <v>9</v>
      </c>
      <c r="D143">
        <f t="shared" si="6"/>
        <v>12</v>
      </c>
    </row>
    <row r="144" spans="1:4" ht="12.75">
      <c r="A144" s="2">
        <f>Calcul!A160</f>
        <v>44641</v>
      </c>
      <c r="B144">
        <f>Calcul!B160</f>
        <v>9.765</v>
      </c>
      <c r="C144">
        <v>12</v>
      </c>
      <c r="D144">
        <f t="shared" si="6"/>
        <v>9</v>
      </c>
    </row>
    <row r="145" spans="1:4" ht="12.75">
      <c r="A145" s="2">
        <f>Calcul!A161</f>
        <v>44642</v>
      </c>
      <c r="B145">
        <f>Calcul!B161</f>
        <v>6.527</v>
      </c>
      <c r="C145">
        <v>9</v>
      </c>
      <c r="D145">
        <f t="shared" si="6"/>
        <v>12</v>
      </c>
    </row>
    <row r="146" spans="1:4" ht="12.75">
      <c r="A146" s="2">
        <f>Calcul!A162</f>
        <v>44643</v>
      </c>
      <c r="B146">
        <f>Calcul!B162</f>
        <v>8.794</v>
      </c>
      <c r="C146">
        <v>9</v>
      </c>
      <c r="D146">
        <f t="shared" si="6"/>
        <v>12</v>
      </c>
    </row>
    <row r="147" spans="1:4" ht="12.75">
      <c r="A147" s="2">
        <f>Calcul!A163</f>
        <v>44644</v>
      </c>
      <c r="B147">
        <f>Calcul!B163</f>
        <v>8.518</v>
      </c>
      <c r="C147">
        <v>11</v>
      </c>
      <c r="D147">
        <f t="shared" si="6"/>
        <v>10</v>
      </c>
    </row>
    <row r="148" spans="1:4" ht="12.75">
      <c r="A148" s="2">
        <f>Calcul!A164</f>
        <v>44645</v>
      </c>
      <c r="B148">
        <f>Calcul!B164</f>
        <v>7.504</v>
      </c>
      <c r="C148">
        <v>12</v>
      </c>
      <c r="D148">
        <f t="shared" si="6"/>
        <v>9</v>
      </c>
    </row>
    <row r="149" spans="1:4" ht="12.75">
      <c r="A149" s="2">
        <f>Calcul!A165</f>
        <v>44646</v>
      </c>
      <c r="B149">
        <f>Calcul!B165</f>
        <v>20.166</v>
      </c>
      <c r="C149">
        <v>13</v>
      </c>
      <c r="D149">
        <f t="shared" si="6"/>
        <v>8</v>
      </c>
    </row>
    <row r="150" spans="1:4" ht="12.75">
      <c r="A150" s="2">
        <f>Calcul!A166</f>
        <v>44647</v>
      </c>
      <c r="B150">
        <f>Calcul!B166</f>
        <v>6.703</v>
      </c>
      <c r="C150">
        <v>12.5</v>
      </c>
      <c r="D150">
        <f t="shared" si="6"/>
        <v>8.5</v>
      </c>
    </row>
    <row r="151" spans="1:2" ht="12.75">
      <c r="A151" s="2">
        <f>Calcul!A167</f>
        <v>44648</v>
      </c>
      <c r="B151">
        <f>Calcul!B167</f>
        <v>0</v>
      </c>
    </row>
    <row r="152" spans="1:2" ht="12.75">
      <c r="A152" s="2">
        <f>Calcul!A168</f>
        <v>44649</v>
      </c>
      <c r="B152">
        <f>Calcul!B168</f>
        <v>0</v>
      </c>
    </row>
    <row r="153" spans="1:2" ht="12.75">
      <c r="A153" s="2">
        <f>Calcul!A169</f>
        <v>44650</v>
      </c>
      <c r="B153">
        <f>Calcul!B169</f>
        <v>0</v>
      </c>
    </row>
    <row r="154" spans="1:2" ht="12.75">
      <c r="A154" s="2">
        <f>Calcul!A170</f>
        <v>44651</v>
      </c>
      <c r="B154">
        <f>Calcul!B170</f>
        <v>0</v>
      </c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PORTABLE PERSO</dc:creator>
  <cp:keywords/>
  <dc:description/>
  <cp:lastModifiedBy>PORTABLE PERSO</cp:lastModifiedBy>
  <dcterms:created xsi:type="dcterms:W3CDTF">2022-02-22T19:29:03Z</dcterms:created>
  <dcterms:modified xsi:type="dcterms:W3CDTF">2022-03-31T19:23:00Z</dcterms:modified>
  <cp:category/>
  <cp:version/>
  <cp:contentType/>
  <cp:contentStatus/>
</cp:coreProperties>
</file>